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035" windowHeight="12525" activeTab="3"/>
  </bookViews>
  <sheets>
    <sheet name="functionari publici" sheetId="1" r:id="rId1"/>
    <sheet name="deviz de chelt" sheetId="3" r:id="rId2"/>
    <sheet name="calcul 1 zi" sheetId="7" r:id="rId3"/>
    <sheet name="costul experti" sheetId="8" r:id="rId4"/>
  </sheets>
  <definedNames>
    <definedName name="_xlnm.Print_Titles" localSheetId="1">'deviz de chelt'!$3:$3</definedName>
  </definedNames>
  <calcPr calcId="124519"/>
</workbook>
</file>

<file path=xl/calcChain.xml><?xml version="1.0" encoding="utf-8"?>
<calcChain xmlns="http://schemas.openxmlformats.org/spreadsheetml/2006/main">
  <c r="I16" i="1"/>
  <c r="I10"/>
  <c r="I7"/>
  <c r="E33" i="3"/>
  <c r="D50" i="8"/>
  <c r="D49"/>
  <c r="U21" i="7"/>
  <c r="U8"/>
  <c r="U14"/>
  <c r="C50" i="8"/>
  <c r="B50"/>
  <c r="C49"/>
  <c r="B49"/>
  <c r="C48"/>
  <c r="B48"/>
  <c r="C47"/>
  <c r="C46"/>
  <c r="C45"/>
  <c r="C44"/>
  <c r="B47"/>
  <c r="B46"/>
  <c r="B45"/>
  <c r="B44"/>
  <c r="C32"/>
  <c r="D32"/>
  <c r="B32"/>
  <c r="D30"/>
  <c r="D29"/>
  <c r="C28"/>
  <c r="C27"/>
  <c r="C25"/>
  <c r="C24"/>
  <c r="C23" s="1"/>
  <c r="B27"/>
  <c r="B26"/>
  <c r="B25"/>
  <c r="B24"/>
  <c r="B23" s="1"/>
  <c r="C14"/>
  <c r="D14"/>
  <c r="B14"/>
  <c r="C5"/>
  <c r="D5"/>
  <c r="B5"/>
  <c r="Q11" i="1"/>
  <c r="Q12"/>
  <c r="Q13"/>
  <c r="Q17"/>
  <c r="Q18"/>
  <c r="Q22"/>
  <c r="Q23"/>
  <c r="P11"/>
  <c r="P12"/>
  <c r="P13"/>
  <c r="P17"/>
  <c r="P18"/>
  <c r="P22"/>
  <c r="P23"/>
  <c r="B14" i="7"/>
  <c r="F22"/>
  <c r="K22" s="1"/>
  <c r="K21" s="1"/>
  <c r="C22"/>
  <c r="C21" s="1"/>
  <c r="I21"/>
  <c r="H21"/>
  <c r="G21"/>
  <c r="E21"/>
  <c r="D21"/>
  <c r="B21"/>
  <c r="I17"/>
  <c r="F17"/>
  <c r="I16"/>
  <c r="F16"/>
  <c r="I15"/>
  <c r="F15"/>
  <c r="I14"/>
  <c r="H14"/>
  <c r="G14"/>
  <c r="F14"/>
  <c r="E14"/>
  <c r="D14"/>
  <c r="C14"/>
  <c r="I12"/>
  <c r="F12"/>
  <c r="I11"/>
  <c r="F11"/>
  <c r="I10"/>
  <c r="F10"/>
  <c r="I9"/>
  <c r="F9"/>
  <c r="I8"/>
  <c r="H8"/>
  <c r="H24" s="1"/>
  <c r="G8"/>
  <c r="F8"/>
  <c r="E8"/>
  <c r="D8"/>
  <c r="D24" s="1"/>
  <c r="C8"/>
  <c r="B8"/>
  <c r="B24" s="1"/>
  <c r="I6"/>
  <c r="F6"/>
  <c r="G60" i="3"/>
  <c r="E60"/>
  <c r="E45"/>
  <c r="G45" s="1"/>
  <c r="E29"/>
  <c r="G29" s="1"/>
  <c r="G9"/>
  <c r="E9"/>
  <c r="E7"/>
  <c r="G7" s="1"/>
  <c r="C41"/>
  <c r="C36" s="1"/>
  <c r="C30"/>
  <c r="E30" s="1"/>
  <c r="G30" s="1"/>
  <c r="C27"/>
  <c r="E27" s="1"/>
  <c r="G27" s="1"/>
  <c r="C23"/>
  <c r="E23" s="1"/>
  <c r="G23" s="1"/>
  <c r="C20"/>
  <c r="E20" s="1"/>
  <c r="G20" s="1"/>
  <c r="C12"/>
  <c r="C11" l="1"/>
  <c r="E12"/>
  <c r="G33"/>
  <c r="D48" i="8"/>
  <c r="C43"/>
  <c r="D44"/>
  <c r="D45"/>
  <c r="D46"/>
  <c r="D47"/>
  <c r="B43"/>
  <c r="D23"/>
  <c r="I24" i="7"/>
  <c r="C24"/>
  <c r="G24"/>
  <c r="E24"/>
  <c r="F21"/>
  <c r="F24" s="1"/>
  <c r="J22"/>
  <c r="J21" s="1"/>
  <c r="K6"/>
  <c r="K9"/>
  <c r="K10"/>
  <c r="K11"/>
  <c r="K12"/>
  <c r="K14"/>
  <c r="K15"/>
  <c r="K16"/>
  <c r="K17"/>
  <c r="J6"/>
  <c r="J9"/>
  <c r="J10"/>
  <c r="J11"/>
  <c r="J12"/>
  <c r="J15"/>
  <c r="J16"/>
  <c r="J17"/>
  <c r="C47" i="3"/>
  <c r="K16" i="1"/>
  <c r="K7"/>
  <c r="J18"/>
  <c r="J7"/>
  <c r="L7" s="1"/>
  <c r="I12"/>
  <c r="J12" s="1"/>
  <c r="G9"/>
  <c r="H9"/>
  <c r="G15"/>
  <c r="H15"/>
  <c r="G22"/>
  <c r="H22"/>
  <c r="I22"/>
  <c r="J10"/>
  <c r="I11"/>
  <c r="K11" s="1"/>
  <c r="I13"/>
  <c r="J16"/>
  <c r="I17"/>
  <c r="I18"/>
  <c r="K18" s="1"/>
  <c r="C25"/>
  <c r="B25"/>
  <c r="C49" i="3"/>
  <c r="C60" s="1"/>
  <c r="F7" i="1"/>
  <c r="B9"/>
  <c r="C9"/>
  <c r="D9"/>
  <c r="D25" s="1"/>
  <c r="E9"/>
  <c r="F10"/>
  <c r="F11"/>
  <c r="F12"/>
  <c r="F13"/>
  <c r="B15"/>
  <c r="C15"/>
  <c r="D15"/>
  <c r="E15"/>
  <c r="F16"/>
  <c r="F17"/>
  <c r="F15"/>
  <c r="F18"/>
  <c r="B22"/>
  <c r="D22"/>
  <c r="E22"/>
  <c r="C23"/>
  <c r="C22"/>
  <c r="F23"/>
  <c r="F22"/>
  <c r="K23"/>
  <c r="K22"/>
  <c r="J23"/>
  <c r="J22"/>
  <c r="L23"/>
  <c r="M23" s="1"/>
  <c r="L16" l="1"/>
  <c r="M16" s="1"/>
  <c r="G25"/>
  <c r="C5" i="3"/>
  <c r="G12"/>
  <c r="G11" s="1"/>
  <c r="E11"/>
  <c r="D43" i="8"/>
  <c r="L11" i="7"/>
  <c r="L22"/>
  <c r="L12"/>
  <c r="L10"/>
  <c r="M10" s="1"/>
  <c r="N10" s="1"/>
  <c r="L6"/>
  <c r="L16"/>
  <c r="M16" s="1"/>
  <c r="N16" s="1"/>
  <c r="L17"/>
  <c r="M17" s="1"/>
  <c r="N17" s="1"/>
  <c r="L15"/>
  <c r="M15" s="1"/>
  <c r="M12"/>
  <c r="N12" s="1"/>
  <c r="M11"/>
  <c r="N11" s="1"/>
  <c r="L21"/>
  <c r="M22"/>
  <c r="M21" s="1"/>
  <c r="J14"/>
  <c r="L14" s="1"/>
  <c r="J8"/>
  <c r="K8"/>
  <c r="K24" s="1"/>
  <c r="L9"/>
  <c r="M6"/>
  <c r="N6" s="1"/>
  <c r="L18" i="1"/>
  <c r="M18" s="1"/>
  <c r="N18" s="1"/>
  <c r="E25"/>
  <c r="I15"/>
  <c r="I9"/>
  <c r="J17"/>
  <c r="J13"/>
  <c r="J11"/>
  <c r="L11" s="1"/>
  <c r="K17"/>
  <c r="K15"/>
  <c r="K12"/>
  <c r="K10"/>
  <c r="L10" s="1"/>
  <c r="M10" s="1"/>
  <c r="N10" s="1"/>
  <c r="L12"/>
  <c r="M12" s="1"/>
  <c r="N12" s="1"/>
  <c r="L22"/>
  <c r="J15"/>
  <c r="K13"/>
  <c r="N16"/>
  <c r="H25"/>
  <c r="M22"/>
  <c r="N23"/>
  <c r="F9"/>
  <c r="F25" s="1"/>
  <c r="G47" i="3" l="1"/>
  <c r="G5"/>
  <c r="E47"/>
  <c r="E5"/>
  <c r="M14" i="7"/>
  <c r="J24"/>
  <c r="O11"/>
  <c r="O17"/>
  <c r="O12"/>
  <c r="O10"/>
  <c r="O16"/>
  <c r="O6"/>
  <c r="L8"/>
  <c r="L24" s="1"/>
  <c r="M9"/>
  <c r="M8" s="1"/>
  <c r="M24" s="1"/>
  <c r="N22"/>
  <c r="N15"/>
  <c r="O12" i="1"/>
  <c r="O23"/>
  <c r="R23" s="1"/>
  <c r="O16"/>
  <c r="O10"/>
  <c r="O18"/>
  <c r="K9"/>
  <c r="K25" s="1"/>
  <c r="L17"/>
  <c r="M17" s="1"/>
  <c r="M15" s="1"/>
  <c r="L15"/>
  <c r="L13"/>
  <c r="L9" s="1"/>
  <c r="J9"/>
  <c r="J25" s="1"/>
  <c r="I25"/>
  <c r="N17"/>
  <c r="N22"/>
  <c r="M11"/>
  <c r="P16" l="1"/>
  <c r="P15" s="1"/>
  <c r="P10"/>
  <c r="P9" s="1"/>
  <c r="S23"/>
  <c r="T23"/>
  <c r="N21" i="7"/>
  <c r="O22"/>
  <c r="P22" s="1"/>
  <c r="N14"/>
  <c r="O15"/>
  <c r="O14" s="1"/>
  <c r="N9"/>
  <c r="P16"/>
  <c r="P10"/>
  <c r="P12"/>
  <c r="Q12" s="1"/>
  <c r="R12" s="1"/>
  <c r="P17"/>
  <c r="P11"/>
  <c r="Q11" s="1"/>
  <c r="P6"/>
  <c r="Q16"/>
  <c r="O17" i="1"/>
  <c r="M13"/>
  <c r="N13" s="1"/>
  <c r="R18"/>
  <c r="R12"/>
  <c r="O22"/>
  <c r="N15"/>
  <c r="M7"/>
  <c r="L25"/>
  <c r="M9"/>
  <c r="N11"/>
  <c r="Q16" l="1"/>
  <c r="Q15" s="1"/>
  <c r="Q10"/>
  <c r="Q9" s="1"/>
  <c r="U23"/>
  <c r="T12"/>
  <c r="S12"/>
  <c r="S18"/>
  <c r="T18"/>
  <c r="R16"/>
  <c r="P15" i="7"/>
  <c r="Q15" s="1"/>
  <c r="R11"/>
  <c r="S11" s="1"/>
  <c r="R16"/>
  <c r="S16" s="1"/>
  <c r="T11"/>
  <c r="T16"/>
  <c r="T12"/>
  <c r="S12"/>
  <c r="N8"/>
  <c r="N24" s="1"/>
  <c r="O9"/>
  <c r="O8" s="1"/>
  <c r="O21"/>
  <c r="Q6"/>
  <c r="R6" s="1"/>
  <c r="P14"/>
  <c r="Q17"/>
  <c r="R17" s="1"/>
  <c r="Q10"/>
  <c r="R10" s="1"/>
  <c r="Q22"/>
  <c r="R22" s="1"/>
  <c r="O11" i="1"/>
  <c r="O9" s="1"/>
  <c r="O13"/>
  <c r="R13" s="1"/>
  <c r="O15"/>
  <c r="R17"/>
  <c r="N9"/>
  <c r="N7"/>
  <c r="M25"/>
  <c r="O7" l="1"/>
  <c r="O25" s="1"/>
  <c r="U18"/>
  <c r="U12"/>
  <c r="T17"/>
  <c r="S17"/>
  <c r="U17" s="1"/>
  <c r="R10"/>
  <c r="S13"/>
  <c r="U13" s="1"/>
  <c r="T13"/>
  <c r="S16"/>
  <c r="T16"/>
  <c r="R15"/>
  <c r="V11" i="7"/>
  <c r="W11" s="1"/>
  <c r="X11" s="1"/>
  <c r="V12"/>
  <c r="W12" s="1"/>
  <c r="X12" s="1"/>
  <c r="V16"/>
  <c r="W16" s="1"/>
  <c r="X16" s="1"/>
  <c r="Q14"/>
  <c r="R15"/>
  <c r="T15" s="1"/>
  <c r="T22"/>
  <c r="S22"/>
  <c r="T10"/>
  <c r="S10"/>
  <c r="T6"/>
  <c r="S6"/>
  <c r="T17"/>
  <c r="S17"/>
  <c r="R14"/>
  <c r="S15"/>
  <c r="P21"/>
  <c r="O24"/>
  <c r="Q21"/>
  <c r="P9"/>
  <c r="P8" s="1"/>
  <c r="R22" i="1"/>
  <c r="N25"/>
  <c r="U16" l="1"/>
  <c r="Q7"/>
  <c r="P7"/>
  <c r="P25" s="1"/>
  <c r="T15"/>
  <c r="S15"/>
  <c r="T10"/>
  <c r="S10"/>
  <c r="U10" s="1"/>
  <c r="T22"/>
  <c r="S22"/>
  <c r="U22" s="1"/>
  <c r="P24" i="7"/>
  <c r="V17"/>
  <c r="W17" s="1"/>
  <c r="X17" s="1"/>
  <c r="V22"/>
  <c r="W22" s="1"/>
  <c r="R21"/>
  <c r="T21" s="1"/>
  <c r="V15"/>
  <c r="W15" s="1"/>
  <c r="V10"/>
  <c r="W10" s="1"/>
  <c r="T14"/>
  <c r="S14"/>
  <c r="Q9"/>
  <c r="Q8" s="1"/>
  <c r="Q24" s="1"/>
  <c r="R24" s="1"/>
  <c r="V6"/>
  <c r="W6" s="1"/>
  <c r="X6" s="1"/>
  <c r="U15" i="1" l="1"/>
  <c r="R7"/>
  <c r="X15" i="7"/>
  <c r="X10"/>
  <c r="R11" i="1"/>
  <c r="Q25"/>
  <c r="R25" s="1"/>
  <c r="R9" i="7"/>
  <c r="S21"/>
  <c r="T9"/>
  <c r="R8"/>
  <c r="S9"/>
  <c r="V9" s="1"/>
  <c r="W9" s="1"/>
  <c r="X9" s="1"/>
  <c r="T7" i="1" l="1"/>
  <c r="S7"/>
  <c r="U7" s="1"/>
  <c r="R9"/>
  <c r="S11"/>
  <c r="T11"/>
  <c r="T8" i="7"/>
  <c r="T24" s="1"/>
  <c r="S8"/>
  <c r="S24" s="1"/>
  <c r="U11" i="1" l="1"/>
  <c r="S9"/>
  <c r="S25" s="1"/>
  <c r="T9"/>
  <c r="T25" s="1"/>
  <c r="U24" i="7"/>
  <c r="U9" i="1" l="1"/>
  <c r="U25" s="1"/>
</calcChain>
</file>

<file path=xl/sharedStrings.xml><?xml version="1.0" encoding="utf-8"?>
<sst xmlns="http://schemas.openxmlformats.org/spreadsheetml/2006/main" count="188" uniqueCount="120">
  <si>
    <t>Funcţiile</t>
  </si>
  <si>
    <t>Director</t>
  </si>
  <si>
    <t>Direcţia administrativ-financiară</t>
  </si>
  <si>
    <t>Personal tehnic</t>
  </si>
  <si>
    <t>Şofer</t>
  </si>
  <si>
    <t>Total</t>
  </si>
  <si>
    <t>Numărul unităţilor</t>
  </si>
  <si>
    <t>Şef Direcţie</t>
  </si>
  <si>
    <t>Specialist pentru servicii primare (consultant)</t>
  </si>
  <si>
    <t>Specialist pentru servicii cu specializare înaltă (consultant)</t>
  </si>
  <si>
    <t>Contabil (consultant)</t>
  </si>
  <si>
    <t>Jurist (consultant)</t>
  </si>
  <si>
    <t>Fondul salariilor de funcţie pentru toate unităţile</t>
  </si>
  <si>
    <t>Vechimea în muncă (30% specialişti) şi 20% (personal tehnic)</t>
  </si>
  <si>
    <t>Spor pentru înaltă competenţă (30%)</t>
  </si>
  <si>
    <t>Premii (25% specialişti) şi 50% (personal tehnic)</t>
  </si>
  <si>
    <t>Fondul lunar de retribuire a muncii (lei)</t>
  </si>
  <si>
    <t>Ajutorul material</t>
  </si>
  <si>
    <t>Fondul anual de retribuire a muncii (lei)</t>
  </si>
  <si>
    <t>art.112</t>
  </si>
  <si>
    <t>art.116</t>
  </si>
  <si>
    <t>Total cheltuieli de personal</t>
  </si>
  <si>
    <t>Cheltuielile de personal (art.111, art.112, art.116)</t>
  </si>
  <si>
    <t>lei</t>
  </si>
  <si>
    <t>Spor pentru grad de calificare</t>
  </si>
  <si>
    <t xml:space="preserve"> pentru o zi lucrătoare (8 ore)</t>
  </si>
  <si>
    <t xml:space="preserve"> pentru 1 oră</t>
  </si>
  <si>
    <t>din care pentru un specialist</t>
  </si>
  <si>
    <t>lunar</t>
  </si>
  <si>
    <t>art.113</t>
  </si>
  <si>
    <t>art.114</t>
  </si>
  <si>
    <t>art.111</t>
  </si>
  <si>
    <t>art.242</t>
  </si>
  <si>
    <t>Ordinul Ministerului Transportului nr.17 din 17 februarie 2009</t>
  </si>
  <si>
    <t>in tara</t>
  </si>
  <si>
    <t>Dulap (3500* 6 dulapuri)</t>
  </si>
  <si>
    <t>Retribuirea muncii</t>
  </si>
  <si>
    <t>Contribuţii de asigurări sociale de stat obligatorii</t>
  </si>
  <si>
    <t>Plata mărfurilor şi serviciilor (cheltuieli de regie)</t>
  </si>
  <si>
    <r>
      <t xml:space="preserve">(55 lei diurna + 25 lei cazare)* 2 zile + 72 lei transport (0,36 bani*100 km tur -retur) = </t>
    </r>
    <r>
      <rPr>
        <b/>
        <sz val="13"/>
        <rFont val="Arial Cyr"/>
        <charset val="238"/>
      </rPr>
      <t>232 lei pt persoană</t>
    </r>
  </si>
  <si>
    <t>Deplasări în interes de serviciu</t>
  </si>
  <si>
    <t>Hotărîrea Guvernului nr.836 din 24 iunie 2002 "Pentru aprobarea Regulamentului cu privire la detaşarea salariaţilor întreprinderilor instituţiilor şi organizaţiilor din Republica Moldova</t>
  </si>
  <si>
    <t>Primele de asigurare medicală obligatorie</t>
  </si>
  <si>
    <t>Total cheltuieli curente</t>
  </si>
  <si>
    <t xml:space="preserve">Procurarea mijloacelor fixe </t>
  </si>
  <si>
    <t>Procurarea automobilului</t>
  </si>
  <si>
    <t>Total cheltuieli capitale</t>
  </si>
  <si>
    <t>Salariul de funcţie pentru o unitate</t>
  </si>
  <si>
    <t>Specialist pentru servicii specializate (specialist principal)</t>
  </si>
  <si>
    <t>Vechimea în muncă în serviciul public</t>
  </si>
  <si>
    <t>numărul de ani</t>
  </si>
  <si>
    <t>spor %</t>
  </si>
  <si>
    <t xml:space="preserve">suma </t>
  </si>
  <si>
    <t>6=(4+5)*%</t>
  </si>
  <si>
    <t>9=(4+5)*8</t>
  </si>
  <si>
    <t>10=(4+6+9)*30%</t>
  </si>
  <si>
    <t>11=(4+6+9)*%</t>
  </si>
  <si>
    <t>Majorări salariale 2012</t>
  </si>
  <si>
    <t>implementarea noii legii privind sistemulde salarizare (12,5% la fondul de salarizare)</t>
  </si>
  <si>
    <t>stabilirea începînd cu 1.06.12 a salariilor de funcție în mărime nominală (25% la fond. de salariz)</t>
  </si>
  <si>
    <t>15 = 14*12,5%</t>
  </si>
  <si>
    <t>de la 1.07.12 plata sporului pt rezult. Activității curente (10% la fond. de salariz.)</t>
  </si>
  <si>
    <t>Fondul anual de retribuire a muncii (lei) cu majorările din 2012</t>
  </si>
  <si>
    <t>Funcționari publici</t>
  </si>
  <si>
    <t>stilouri (11 buc.*7 lei)*4 trimestre</t>
  </si>
  <si>
    <t>creioane (11 buc.*5 lei)* 4 trimestre</t>
  </si>
  <si>
    <t>carnete (11 buc.*20 lei)*4 trimestre</t>
  </si>
  <si>
    <t>hîrtie (20 buc* 50 lei*12 luni)</t>
  </si>
  <si>
    <t>hîrtie pentru fax (10 buc * 20 lei)*12 luni</t>
  </si>
  <si>
    <t>03 rechizite de birou, materiale de uz gospodăresc</t>
  </si>
  <si>
    <t>11 servicii de telecomunicații și de poștă</t>
  </si>
  <si>
    <t>6 numere * 150 lei/lună*12 luni</t>
  </si>
  <si>
    <t xml:space="preserve">13 arendarea și întreținerea mijloacelor de transport  </t>
  </si>
  <si>
    <t>alte rechizite de birou</t>
  </si>
  <si>
    <t>materiale de uz gospodăresc</t>
  </si>
  <si>
    <t>120min*6 numere*250 zile*0,10 lei</t>
  </si>
  <si>
    <t>1 auto * 10000 km/an * 10 litri:100KM * 16,40 lei</t>
  </si>
  <si>
    <t>alte cheltuieli</t>
  </si>
  <si>
    <t>14 Reparații curente ale clădirilor și încăperilor</t>
  </si>
  <si>
    <t>18 Reparații curente ale utilajului</t>
  </si>
  <si>
    <t>deservirea tehnică a calculatoarelor (10*1000 lei/an)</t>
  </si>
  <si>
    <t>19 Arenda încăperilor</t>
  </si>
  <si>
    <t>30 Lucrări de informatică</t>
  </si>
  <si>
    <t>Acces la Internet 5 posturi * 640 lei/lună</t>
  </si>
  <si>
    <t>Alte cheltuieli</t>
  </si>
  <si>
    <t xml:space="preserve">10 persoane * 232 lei /persoane * 4 ori pe an ) </t>
  </si>
  <si>
    <t>Masă de birou, scaun, noptieră (3000 lei * 10 persoane)</t>
  </si>
  <si>
    <t>Procurarea 10 calculatoare (1 calculator - 7000 lei)</t>
  </si>
  <si>
    <t>Procurarea imprimantelor 4 (1 imprimantă - 5000 lei)</t>
  </si>
  <si>
    <t>Anul 2013</t>
  </si>
  <si>
    <t>Anul 2014</t>
  </si>
  <si>
    <t>Anul 2015</t>
  </si>
  <si>
    <t xml:space="preserve">Anul 2014 </t>
  </si>
  <si>
    <t xml:space="preserve">Calculul alocațiilor necesare pentru plata experților </t>
  </si>
  <si>
    <r>
      <t>Numărul serviciilor planificate pentru acreditare (</t>
    </r>
    <r>
      <rPr>
        <sz val="12"/>
        <rFont val="Times New Roman"/>
        <family val="1"/>
        <charset val="204"/>
      </rPr>
      <t>servicii</t>
    </r>
    <r>
      <rPr>
        <b/>
        <sz val="12"/>
        <rFont val="Times New Roman"/>
        <family val="1"/>
        <charset val="204"/>
      </rPr>
      <t>)</t>
    </r>
  </si>
  <si>
    <r>
      <t>Numărul zilelor necesare pentru acreditare/serviciu (</t>
    </r>
    <r>
      <rPr>
        <sz val="12"/>
        <rFont val="Times New Roman"/>
        <family val="1"/>
        <charset val="204"/>
      </rPr>
      <t>zile</t>
    </r>
    <r>
      <rPr>
        <b/>
        <sz val="12"/>
        <rFont val="Times New Roman"/>
        <family val="1"/>
        <charset val="204"/>
      </rPr>
      <t>)</t>
    </r>
  </si>
  <si>
    <r>
      <t>Numărul experților (</t>
    </r>
    <r>
      <rPr>
        <sz val="12"/>
        <rFont val="Times New Roman"/>
        <family val="1"/>
        <charset val="204"/>
      </rPr>
      <t>persoane</t>
    </r>
    <r>
      <rPr>
        <b/>
        <sz val="12"/>
        <rFont val="Times New Roman"/>
        <family val="1"/>
        <charset val="204"/>
      </rPr>
      <t>)</t>
    </r>
  </si>
  <si>
    <t xml:space="preserve">Costul unei zile (lei) </t>
  </si>
  <si>
    <t>Majorări salariale din 2012</t>
  </si>
  <si>
    <t>45 Remunerarea experților</t>
  </si>
  <si>
    <t>Centre de plasament temporar pentru copii</t>
  </si>
  <si>
    <t>Centre mixte de plasament temporar pentru copii</t>
  </si>
  <si>
    <t>Asistența parentală profesionistă</t>
  </si>
  <si>
    <t>Casele de copii de tip familial</t>
  </si>
  <si>
    <t>Tutela/curatela</t>
  </si>
  <si>
    <t>Centre de zi pentru copii</t>
  </si>
  <si>
    <t>Serviciul de asistență socială comunitară</t>
  </si>
  <si>
    <t>Total cheltuieli (lei)</t>
  </si>
  <si>
    <t>de la 1.07.12 plata sporului pt rezult. activității curente (10% la fond. de salariz.)</t>
  </si>
  <si>
    <t>Cheltuieli de personal pentru o zi = (263,6+236,3+263,6)/3= 254 lei</t>
  </si>
  <si>
    <r>
      <t>Totalul numărului de zile necesare pentru acreditare (</t>
    </r>
    <r>
      <rPr>
        <sz val="12"/>
        <rFont val="Times New Roman"/>
        <family val="1"/>
        <charset val="204"/>
      </rPr>
      <t>zile</t>
    </r>
    <r>
      <rPr>
        <b/>
        <sz val="12"/>
        <rFont val="Times New Roman"/>
        <family val="1"/>
        <charset val="204"/>
      </rPr>
      <t>)</t>
    </r>
  </si>
  <si>
    <t>16=(14+15)*25%</t>
  </si>
  <si>
    <t>17=(14+15+16)*10%</t>
  </si>
  <si>
    <t>implementarea noii legii privind sistemului de salarizare (12,5% la fondul de salarizare)</t>
  </si>
  <si>
    <r>
      <rPr>
        <b/>
        <sz val="12"/>
        <rFont val="Times New Roman"/>
        <family val="1"/>
        <charset val="204"/>
      </rPr>
      <t>* 387 lei</t>
    </r>
    <r>
      <rPr>
        <sz val="12"/>
        <rFont val="Times New Roman"/>
        <family val="1"/>
        <charset val="204"/>
      </rPr>
      <t xml:space="preserve"> = 260 lei (cheltuieli de personal mediu pe o zi) + 55 lei diurna + 72 lei transport)</t>
    </r>
  </si>
  <si>
    <t>Estimarea cheltuielilor de personal (Consiliul naţional de acreditare a prestatorilor de servicii sociale)</t>
  </si>
  <si>
    <t>Total general cheltuieli CNAPSS</t>
  </si>
  <si>
    <t>Devizul preliminar de cheltuieli al Consiliul Naţional de acreditare a prestatorilor de servicii sociale (lei)</t>
  </si>
  <si>
    <t xml:space="preserve">Estimarea cheltuielilor pentru o zi / oră pentru experţii din Grupurile de experţi conform contractelor încheiate cu CNAPSS </t>
  </si>
  <si>
    <t>Direcţia acreditare</t>
  </si>
</sst>
</file>

<file path=xl/styles.xml><?xml version="1.0" encoding="utf-8"?>
<styleSheet xmlns="http://schemas.openxmlformats.org/spreadsheetml/2006/main">
  <numFmts count="1">
    <numFmt numFmtId="164" formatCode="0.0"/>
  </numFmts>
  <fonts count="22">
    <font>
      <sz val="10"/>
      <name val="Arial Cyr"/>
      <charset val="238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Arial Cyr"/>
      <charset val="238"/>
    </font>
    <font>
      <sz val="1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name val="Arial Cyr"/>
      <charset val="238"/>
    </font>
    <font>
      <sz val="13"/>
      <name val="Arial Cyr"/>
      <charset val="238"/>
    </font>
    <font>
      <sz val="9"/>
      <name val="Arial Cyr"/>
      <charset val="238"/>
    </font>
    <font>
      <b/>
      <sz val="14"/>
      <name val="Arial Cyr"/>
      <charset val="238"/>
    </font>
    <font>
      <i/>
      <u/>
      <sz val="13"/>
      <name val="Arial Cyr"/>
      <charset val="238"/>
    </font>
    <font>
      <b/>
      <sz val="15"/>
      <name val="Arial Cyr"/>
      <charset val="238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20"/>
      <name val="Times New Roman"/>
      <family val="1"/>
      <charset val="204"/>
    </font>
    <font>
      <i/>
      <sz val="12"/>
      <name val="Arial Cyr"/>
      <charset val="204"/>
    </font>
    <font>
      <b/>
      <sz val="14"/>
      <name val="Arial Cyr"/>
      <charset val="204"/>
    </font>
    <font>
      <b/>
      <u/>
      <sz val="16"/>
      <name val="Arial Cyr"/>
      <charset val="238"/>
    </font>
    <font>
      <sz val="9"/>
      <name val="Times New Roman"/>
      <family val="1"/>
      <charset val="204"/>
    </font>
    <font>
      <sz val="13"/>
      <color theme="1"/>
      <name val="Arial Cyr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1" fontId="1" fillId="0" borderId="1" xfId="0" applyNumberFormat="1" applyFont="1" applyBorder="1"/>
    <xf numFmtId="0" fontId="1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0" fontId="12" fillId="0" borderId="0" xfId="0" applyFont="1"/>
    <xf numFmtId="164" fontId="9" fillId="0" borderId="0" xfId="0" applyNumberFormat="1" applyFont="1"/>
    <xf numFmtId="0" fontId="2" fillId="0" borderId="1" xfId="0" applyFont="1" applyBorder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4" fillId="0" borderId="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horizontal="left"/>
    </xf>
    <xf numFmtId="164" fontId="8" fillId="2" borderId="0" xfId="0" applyNumberFormat="1" applyFont="1" applyFill="1" applyAlignment="1">
      <alignment horizontal="center" vertical="center"/>
    </xf>
    <xf numFmtId="164" fontId="13" fillId="3" borderId="0" xfId="0" applyNumberFormat="1" applyFont="1" applyFill="1"/>
    <xf numFmtId="0" fontId="18" fillId="0" borderId="1" xfId="0" applyFont="1" applyBorder="1" applyAlignment="1">
      <alignment horizontal="center"/>
    </xf>
    <xf numFmtId="0" fontId="11" fillId="0" borderId="0" xfId="0" applyFont="1" applyAlignment="1">
      <alignment horizontal="right"/>
    </xf>
    <xf numFmtId="164" fontId="19" fillId="3" borderId="0" xfId="0" applyNumberFormat="1" applyFont="1" applyFill="1"/>
    <xf numFmtId="164" fontId="7" fillId="2" borderId="1" xfId="0" applyNumberFormat="1" applyFont="1" applyFill="1" applyBorder="1" applyAlignment="1">
      <alignment horizontal="center"/>
    </xf>
    <xf numFmtId="164" fontId="1" fillId="0" borderId="0" xfId="0" applyNumberFormat="1" applyFont="1"/>
    <xf numFmtId="0" fontId="15" fillId="0" borderId="1" xfId="0" applyFont="1" applyBorder="1"/>
    <xf numFmtId="164" fontId="7" fillId="0" borderId="1" xfId="0" applyNumberFormat="1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2" fillId="0" borderId="1" xfId="0" applyFont="1" applyFill="1" applyBorder="1"/>
    <xf numFmtId="0" fontId="7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3" fillId="3" borderId="0" xfId="0" applyFont="1" applyFill="1" applyAlignment="1">
      <alignment horizontal="center"/>
    </xf>
    <xf numFmtId="0" fontId="9" fillId="4" borderId="0" xfId="0" applyFont="1" applyFill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opLeftCell="H7" workbookViewId="0">
      <selection activeCell="N31" sqref="N31"/>
    </sheetView>
  </sheetViews>
  <sheetFormatPr defaultColWidth="9.140625" defaultRowHeight="15.75"/>
  <cols>
    <col min="1" max="1" width="19.28515625" style="1" customWidth="1"/>
    <col min="2" max="2" width="10.28515625" style="1" customWidth="1"/>
    <col min="3" max="3" width="10.85546875" style="1" customWidth="1"/>
    <col min="4" max="4" width="10.7109375" style="1" customWidth="1"/>
    <col min="5" max="5" width="9.28515625" style="1" customWidth="1"/>
    <col min="6" max="6" width="13.7109375" style="1" customWidth="1"/>
    <col min="7" max="7" width="6.7109375" style="1" customWidth="1"/>
    <col min="8" max="8" width="6" style="1" customWidth="1"/>
    <col min="9" max="9" width="7.7109375" style="1" customWidth="1"/>
    <col min="10" max="10" width="11.28515625" style="1" customWidth="1"/>
    <col min="11" max="11" width="12.7109375" style="1" customWidth="1"/>
    <col min="12" max="12" width="12" style="1" customWidth="1"/>
    <col min="13" max="13" width="9.140625" style="1"/>
    <col min="14" max="14" width="12.5703125" style="1" customWidth="1"/>
    <col min="15" max="15" width="15.7109375" style="1" customWidth="1"/>
    <col min="16" max="16" width="16.28515625" style="1" customWidth="1"/>
    <col min="17" max="17" width="14.28515625" style="1" customWidth="1"/>
    <col min="18" max="18" width="16.85546875" style="1" customWidth="1"/>
    <col min="19" max="19" width="9.7109375" style="1" customWidth="1"/>
    <col min="20" max="20" width="9.140625" style="1"/>
    <col min="21" max="21" width="13.28515625" style="1" customWidth="1"/>
    <col min="22" max="16384" width="9.140625" style="1"/>
  </cols>
  <sheetData>
    <row r="1" spans="1:21" ht="25.5">
      <c r="A1" s="65" t="s">
        <v>115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3" spans="1:21" ht="18.75">
      <c r="A3" s="2" t="s">
        <v>22</v>
      </c>
      <c r="F3" s="38" t="s">
        <v>63</v>
      </c>
      <c r="U3" s="14" t="s">
        <v>23</v>
      </c>
    </row>
    <row r="4" spans="1:21" ht="62.45" customHeight="1">
      <c r="A4" s="63" t="s">
        <v>0</v>
      </c>
      <c r="B4" s="68" t="s">
        <v>6</v>
      </c>
      <c r="C4" s="63" t="s">
        <v>47</v>
      </c>
      <c r="D4" s="66" t="s">
        <v>12</v>
      </c>
      <c r="E4" s="66" t="s">
        <v>24</v>
      </c>
      <c r="F4" s="66" t="s">
        <v>13</v>
      </c>
      <c r="G4" s="70" t="s">
        <v>49</v>
      </c>
      <c r="H4" s="71"/>
      <c r="I4" s="72"/>
      <c r="J4" s="66" t="s">
        <v>14</v>
      </c>
      <c r="K4" s="66" t="s">
        <v>15</v>
      </c>
      <c r="L4" s="63" t="s">
        <v>16</v>
      </c>
      <c r="M4" s="66" t="s">
        <v>17</v>
      </c>
      <c r="N4" s="63" t="s">
        <v>18</v>
      </c>
      <c r="O4" s="62" t="s">
        <v>98</v>
      </c>
      <c r="P4" s="62"/>
      <c r="Q4" s="62"/>
      <c r="R4" s="63" t="s">
        <v>62</v>
      </c>
      <c r="S4" s="66" t="s">
        <v>19</v>
      </c>
      <c r="T4" s="66" t="s">
        <v>20</v>
      </c>
      <c r="U4" s="63" t="s">
        <v>21</v>
      </c>
    </row>
    <row r="5" spans="1:21" ht="96.6" customHeight="1">
      <c r="A5" s="64"/>
      <c r="B5" s="69"/>
      <c r="C5" s="64"/>
      <c r="D5" s="67"/>
      <c r="E5" s="67"/>
      <c r="F5" s="67"/>
      <c r="G5" s="29" t="s">
        <v>50</v>
      </c>
      <c r="H5" s="29" t="s">
        <v>51</v>
      </c>
      <c r="I5" s="5" t="s">
        <v>52</v>
      </c>
      <c r="J5" s="67"/>
      <c r="K5" s="67"/>
      <c r="L5" s="64"/>
      <c r="M5" s="67"/>
      <c r="N5" s="64"/>
      <c r="O5" s="33" t="s">
        <v>113</v>
      </c>
      <c r="P5" s="33" t="s">
        <v>59</v>
      </c>
      <c r="Q5" s="33" t="s">
        <v>108</v>
      </c>
      <c r="R5" s="64"/>
      <c r="S5" s="67"/>
      <c r="T5" s="67"/>
      <c r="U5" s="64"/>
    </row>
    <row r="6" spans="1:21" s="32" customFormat="1" ht="13.15" customHeight="1">
      <c r="A6" s="30">
        <v>1</v>
      </c>
      <c r="B6" s="30">
        <v>2</v>
      </c>
      <c r="C6" s="30">
        <v>3</v>
      </c>
      <c r="D6" s="30">
        <v>4</v>
      </c>
      <c r="E6" s="30">
        <v>5</v>
      </c>
      <c r="F6" s="30" t="s">
        <v>53</v>
      </c>
      <c r="G6" s="31">
        <v>7</v>
      </c>
      <c r="H6" s="31">
        <v>8</v>
      </c>
      <c r="I6" s="31" t="s">
        <v>54</v>
      </c>
      <c r="J6" s="30" t="s">
        <v>55</v>
      </c>
      <c r="K6" s="30" t="s">
        <v>56</v>
      </c>
      <c r="L6" s="30">
        <v>12</v>
      </c>
      <c r="M6" s="30">
        <v>13</v>
      </c>
      <c r="N6" s="30">
        <v>14</v>
      </c>
      <c r="O6" s="30" t="s">
        <v>60</v>
      </c>
      <c r="P6" s="30" t="s">
        <v>111</v>
      </c>
      <c r="Q6" s="30" t="s">
        <v>112</v>
      </c>
      <c r="R6" s="30">
        <v>18</v>
      </c>
      <c r="S6" s="30">
        <v>15</v>
      </c>
      <c r="T6" s="30">
        <v>16</v>
      </c>
      <c r="U6" s="30">
        <v>17</v>
      </c>
    </row>
    <row r="7" spans="1:21" ht="17.25" customHeight="1">
      <c r="A7" s="3" t="s">
        <v>1</v>
      </c>
      <c r="B7" s="6">
        <v>1</v>
      </c>
      <c r="C7" s="12">
        <v>1700</v>
      </c>
      <c r="D7" s="12">
        <v>1700</v>
      </c>
      <c r="E7" s="12">
        <v>350</v>
      </c>
      <c r="F7" s="12">
        <f>(D7+E7)*30/100</f>
        <v>615</v>
      </c>
      <c r="G7" s="12">
        <v>10</v>
      </c>
      <c r="H7" s="12">
        <v>10</v>
      </c>
      <c r="I7" s="12">
        <f>(D7+E7)*10/100</f>
        <v>205</v>
      </c>
      <c r="J7" s="12">
        <f>(D7+F7+I7)*30/100</f>
        <v>756</v>
      </c>
      <c r="K7" s="12">
        <f>(D7+F7+I7)*25/100</f>
        <v>630</v>
      </c>
      <c r="L7" s="11">
        <f>D7+E7+F7+I7+J7+K7</f>
        <v>4256</v>
      </c>
      <c r="M7" s="9">
        <f>L7</f>
        <v>4256</v>
      </c>
      <c r="N7" s="12">
        <f>L7*12+M7</f>
        <v>55328</v>
      </c>
      <c r="O7" s="12">
        <f>N7*12.5/100</f>
        <v>6916</v>
      </c>
      <c r="P7" s="12">
        <f>(N7+O7)*25/100</f>
        <v>15561</v>
      </c>
      <c r="Q7" s="12">
        <f>(N7+O7+P7)*10/100</f>
        <v>7780.5</v>
      </c>
      <c r="R7" s="12">
        <f>N7+O7+P7+Q7</f>
        <v>85585.5</v>
      </c>
      <c r="S7" s="12">
        <f>(R7-M7)*23/100</f>
        <v>18705.785</v>
      </c>
      <c r="T7" s="12">
        <f>(R7-M7)*3.5/100</f>
        <v>2846.5324999999998</v>
      </c>
      <c r="U7" s="11">
        <f>R7+S7+T7</f>
        <v>107137.8175</v>
      </c>
    </row>
    <row r="8" spans="1:21">
      <c r="A8" s="3"/>
      <c r="B8" s="5"/>
      <c r="C8" s="9"/>
      <c r="D8" s="9"/>
      <c r="E8" s="9"/>
      <c r="F8" s="9"/>
      <c r="G8" s="9"/>
      <c r="H8" s="9"/>
      <c r="I8" s="10"/>
      <c r="J8" s="12"/>
      <c r="K8" s="12"/>
      <c r="L8" s="11"/>
      <c r="M8" s="9"/>
      <c r="N8" s="12"/>
      <c r="O8" s="12"/>
      <c r="P8" s="12"/>
      <c r="Q8" s="12"/>
      <c r="R8" s="12"/>
      <c r="S8" s="9"/>
      <c r="T8" s="10"/>
      <c r="U8" s="11"/>
    </row>
    <row r="9" spans="1:21" ht="30" customHeight="1">
      <c r="A9" s="7" t="s">
        <v>119</v>
      </c>
      <c r="B9" s="6">
        <f>B11+B12+B13+B10</f>
        <v>5</v>
      </c>
      <c r="C9" s="12">
        <f>C10+C11+C12+C13</f>
        <v>4700</v>
      </c>
      <c r="D9" s="12">
        <f t="shared" ref="D9:R9" si="0">D10+D11+D12+D13</f>
        <v>5700</v>
      </c>
      <c r="E9" s="12">
        <f t="shared" si="0"/>
        <v>1450</v>
      </c>
      <c r="F9" s="12">
        <f t="shared" si="0"/>
        <v>2145</v>
      </c>
      <c r="G9" s="12">
        <f t="shared" si="0"/>
        <v>25</v>
      </c>
      <c r="H9" s="12">
        <f t="shared" si="0"/>
        <v>25</v>
      </c>
      <c r="I9" s="12">
        <f t="shared" si="0"/>
        <v>450</v>
      </c>
      <c r="J9" s="12">
        <f t="shared" si="0"/>
        <v>2488.5</v>
      </c>
      <c r="K9" s="12">
        <f t="shared" si="0"/>
        <v>2073.75</v>
      </c>
      <c r="L9" s="12">
        <f t="shared" si="0"/>
        <v>14307.25</v>
      </c>
      <c r="M9" s="12">
        <f t="shared" si="0"/>
        <v>14307.25</v>
      </c>
      <c r="N9" s="12">
        <f t="shared" si="0"/>
        <v>185994.25</v>
      </c>
      <c r="O9" s="12">
        <f t="shared" si="0"/>
        <v>23249.28125</v>
      </c>
      <c r="P9" s="12">
        <f t="shared" si="0"/>
        <v>52310.8828125</v>
      </c>
      <c r="Q9" s="12">
        <f t="shared" si="0"/>
        <v>26155.44140625</v>
      </c>
      <c r="R9" s="12">
        <f t="shared" si="0"/>
        <v>287709.85546875</v>
      </c>
      <c r="S9" s="12">
        <f t="shared" ref="S9:S23" si="1">(R9-M9)*23/100</f>
        <v>62882.599257812501</v>
      </c>
      <c r="T9" s="12">
        <f t="shared" ref="T9:T23" si="2">(R9-M9)*3.5/100</f>
        <v>9569.0911914062508</v>
      </c>
      <c r="U9" s="12">
        <f t="shared" ref="U9:U23" si="3">R9+S9+T9</f>
        <v>360161.54591796873</v>
      </c>
    </row>
    <row r="10" spans="1:21">
      <c r="A10" s="3" t="s">
        <v>7</v>
      </c>
      <c r="B10" s="5">
        <v>1</v>
      </c>
      <c r="C10" s="9">
        <v>1500</v>
      </c>
      <c r="D10" s="9">
        <v>1500</v>
      </c>
      <c r="E10" s="9">
        <v>350</v>
      </c>
      <c r="F10" s="9">
        <f t="shared" ref="F10:F18" si="4">(D10+E10)*30/100</f>
        <v>555</v>
      </c>
      <c r="G10" s="9">
        <v>10</v>
      </c>
      <c r="H10" s="9">
        <v>10</v>
      </c>
      <c r="I10" s="10">
        <f>(D10+E10)*10/100</f>
        <v>185</v>
      </c>
      <c r="J10" s="9">
        <f t="shared" ref="J10:J18" si="5">(D10+F10+I10)*30/100</f>
        <v>672</v>
      </c>
      <c r="K10" s="9">
        <f t="shared" ref="K10:K18" si="6">(D10+F10+I10)*25/100</f>
        <v>560</v>
      </c>
      <c r="L10" s="9">
        <f t="shared" ref="L10:L18" si="7">D10+E10+F10+I10+J10+K10</f>
        <v>3822</v>
      </c>
      <c r="M10" s="9">
        <f t="shared" ref="M10:M23" si="8">L10</f>
        <v>3822</v>
      </c>
      <c r="N10" s="9">
        <f t="shared" ref="N10:N23" si="9">L10*12+M10</f>
        <v>49686</v>
      </c>
      <c r="O10" s="9">
        <f t="shared" ref="O10:O23" si="10">N10*12.5/100</f>
        <v>6210.75</v>
      </c>
      <c r="P10" s="9">
        <f t="shared" ref="P10:P23" si="11">(N10+O10)*25/100</f>
        <v>13974.1875</v>
      </c>
      <c r="Q10" s="9">
        <f t="shared" ref="Q10:Q23" si="12">(N10+O10+P10)*10/100</f>
        <v>6987.09375</v>
      </c>
      <c r="R10" s="9">
        <f t="shared" ref="R10:R25" si="13">N10+O10+P10+Q10</f>
        <v>76858.03125</v>
      </c>
      <c r="S10" s="9">
        <f t="shared" si="1"/>
        <v>16798.287187499998</v>
      </c>
      <c r="T10" s="10">
        <f t="shared" si="2"/>
        <v>2556.2610937499999</v>
      </c>
      <c r="U10" s="10">
        <f t="shared" si="3"/>
        <v>96212.579531249998</v>
      </c>
    </row>
    <row r="11" spans="1:21" ht="47.25">
      <c r="A11" s="3" t="s">
        <v>8</v>
      </c>
      <c r="B11" s="5">
        <v>1</v>
      </c>
      <c r="C11" s="9">
        <v>1100</v>
      </c>
      <c r="D11" s="9">
        <v>1100</v>
      </c>
      <c r="E11" s="9">
        <v>300</v>
      </c>
      <c r="F11" s="9">
        <f t="shared" si="4"/>
        <v>420</v>
      </c>
      <c r="G11" s="9">
        <v>5</v>
      </c>
      <c r="H11" s="9">
        <v>5</v>
      </c>
      <c r="I11" s="9">
        <f t="shared" ref="I11:I18" si="14">(D11+E11)*5/100</f>
        <v>70</v>
      </c>
      <c r="J11" s="9">
        <f t="shared" si="5"/>
        <v>477</v>
      </c>
      <c r="K11" s="9">
        <f t="shared" si="6"/>
        <v>397.5</v>
      </c>
      <c r="L11" s="9">
        <f t="shared" si="7"/>
        <v>2764.5</v>
      </c>
      <c r="M11" s="9">
        <f t="shared" si="8"/>
        <v>2764.5</v>
      </c>
      <c r="N11" s="9">
        <f t="shared" si="9"/>
        <v>35938.5</v>
      </c>
      <c r="O11" s="9">
        <f t="shared" si="10"/>
        <v>4492.3125</v>
      </c>
      <c r="P11" s="9">
        <f t="shared" si="11"/>
        <v>10107.703125</v>
      </c>
      <c r="Q11" s="9">
        <f t="shared" si="12"/>
        <v>5053.8515625</v>
      </c>
      <c r="R11" s="9">
        <f t="shared" si="13"/>
        <v>55592.3671875</v>
      </c>
      <c r="S11" s="9">
        <f t="shared" si="1"/>
        <v>12150.409453124999</v>
      </c>
      <c r="T11" s="9">
        <f t="shared" si="2"/>
        <v>1848.9753515625</v>
      </c>
      <c r="U11" s="9">
        <f t="shared" si="3"/>
        <v>69591.751992187506</v>
      </c>
    </row>
    <row r="12" spans="1:21" ht="47.25">
      <c r="A12" s="3" t="s">
        <v>48</v>
      </c>
      <c r="B12" s="5">
        <v>2</v>
      </c>
      <c r="C12" s="9">
        <v>1000</v>
      </c>
      <c r="D12" s="9">
        <v>2000</v>
      </c>
      <c r="E12" s="9">
        <v>500</v>
      </c>
      <c r="F12" s="9">
        <f t="shared" si="4"/>
        <v>750</v>
      </c>
      <c r="G12" s="9">
        <v>5</v>
      </c>
      <c r="H12" s="9">
        <v>5</v>
      </c>
      <c r="I12" s="9">
        <f t="shared" si="14"/>
        <v>125</v>
      </c>
      <c r="J12" s="9">
        <f t="shared" si="5"/>
        <v>862.5</v>
      </c>
      <c r="K12" s="9">
        <f t="shared" si="6"/>
        <v>718.75</v>
      </c>
      <c r="L12" s="9">
        <f t="shared" si="7"/>
        <v>4956.25</v>
      </c>
      <c r="M12" s="9">
        <f t="shared" si="8"/>
        <v>4956.25</v>
      </c>
      <c r="N12" s="9">
        <f t="shared" si="9"/>
        <v>64431.25</v>
      </c>
      <c r="O12" s="9">
        <f t="shared" si="10"/>
        <v>8053.90625</v>
      </c>
      <c r="P12" s="9">
        <f t="shared" si="11"/>
        <v>18121.2890625</v>
      </c>
      <c r="Q12" s="9">
        <f t="shared" si="12"/>
        <v>9060.64453125</v>
      </c>
      <c r="R12" s="9">
        <f t="shared" si="13"/>
        <v>99667.08984375</v>
      </c>
      <c r="S12" s="9">
        <f t="shared" si="1"/>
        <v>21783.4931640625</v>
      </c>
      <c r="T12" s="9">
        <f t="shared" si="2"/>
        <v>3314.87939453125</v>
      </c>
      <c r="U12" s="9">
        <f t="shared" si="3"/>
        <v>124765.46240234375</v>
      </c>
    </row>
    <row r="13" spans="1:21" ht="63">
      <c r="A13" s="3" t="s">
        <v>9</v>
      </c>
      <c r="B13" s="5">
        <v>1</v>
      </c>
      <c r="C13" s="9">
        <v>1100</v>
      </c>
      <c r="D13" s="9">
        <v>1100</v>
      </c>
      <c r="E13" s="9">
        <v>300</v>
      </c>
      <c r="F13" s="9">
        <f t="shared" si="4"/>
        <v>420</v>
      </c>
      <c r="G13" s="9">
        <v>5</v>
      </c>
      <c r="H13" s="9">
        <v>5</v>
      </c>
      <c r="I13" s="9">
        <f t="shared" si="14"/>
        <v>70</v>
      </c>
      <c r="J13" s="9">
        <f t="shared" si="5"/>
        <v>477</v>
      </c>
      <c r="K13" s="9">
        <f t="shared" si="6"/>
        <v>397.5</v>
      </c>
      <c r="L13" s="9">
        <f t="shared" si="7"/>
        <v>2764.5</v>
      </c>
      <c r="M13" s="9">
        <f t="shared" si="8"/>
        <v>2764.5</v>
      </c>
      <c r="N13" s="9">
        <f t="shared" si="9"/>
        <v>35938.5</v>
      </c>
      <c r="O13" s="9">
        <f t="shared" si="10"/>
        <v>4492.3125</v>
      </c>
      <c r="P13" s="9">
        <f t="shared" si="11"/>
        <v>10107.703125</v>
      </c>
      <c r="Q13" s="9">
        <f t="shared" si="12"/>
        <v>5053.8515625</v>
      </c>
      <c r="R13" s="9">
        <f t="shared" si="13"/>
        <v>55592.3671875</v>
      </c>
      <c r="S13" s="9">
        <f t="shared" si="1"/>
        <v>12150.409453124999</v>
      </c>
      <c r="T13" s="9">
        <f t="shared" si="2"/>
        <v>1848.9753515625</v>
      </c>
      <c r="U13" s="9">
        <f t="shared" si="3"/>
        <v>69591.751992187506</v>
      </c>
    </row>
    <row r="14" spans="1:21">
      <c r="A14" s="3"/>
      <c r="B14" s="5"/>
      <c r="C14" s="9"/>
      <c r="D14" s="9"/>
      <c r="E14" s="9"/>
      <c r="F14" s="9"/>
      <c r="G14" s="9"/>
      <c r="H14" s="9"/>
      <c r="I14" s="10"/>
      <c r="J14" s="12"/>
      <c r="K14" s="12"/>
      <c r="L14" s="11"/>
      <c r="M14" s="9"/>
      <c r="N14" s="12"/>
      <c r="O14" s="12"/>
      <c r="P14" s="12"/>
      <c r="Q14" s="12"/>
      <c r="R14" s="12"/>
      <c r="S14" s="9"/>
      <c r="T14" s="10"/>
      <c r="U14" s="11"/>
    </row>
    <row r="15" spans="1:21" ht="32.25" customHeight="1">
      <c r="A15" s="7" t="s">
        <v>2</v>
      </c>
      <c r="B15" s="6">
        <f>B17+B18+B19+B20+B16</f>
        <v>3</v>
      </c>
      <c r="C15" s="12">
        <f>C16+C17+C18+C19+C20</f>
        <v>3700</v>
      </c>
      <c r="D15" s="12">
        <f t="shared" ref="D15:R15" si="15">D16+D17+D18+D19+D20</f>
        <v>3700</v>
      </c>
      <c r="E15" s="12">
        <f t="shared" si="15"/>
        <v>850</v>
      </c>
      <c r="F15" s="12">
        <f t="shared" si="15"/>
        <v>1365</v>
      </c>
      <c r="G15" s="12">
        <f t="shared" si="15"/>
        <v>20</v>
      </c>
      <c r="H15" s="12">
        <f t="shared" si="15"/>
        <v>20</v>
      </c>
      <c r="I15" s="12">
        <f t="shared" si="15"/>
        <v>320</v>
      </c>
      <c r="J15" s="12">
        <f t="shared" si="15"/>
        <v>1615.5</v>
      </c>
      <c r="K15" s="12">
        <f t="shared" si="6"/>
        <v>1346.25</v>
      </c>
      <c r="L15" s="12">
        <f t="shared" si="7"/>
        <v>9196.75</v>
      </c>
      <c r="M15" s="12">
        <f t="shared" si="15"/>
        <v>9196.75</v>
      </c>
      <c r="N15" s="12">
        <f t="shared" si="15"/>
        <v>119557.75</v>
      </c>
      <c r="O15" s="12">
        <f t="shared" si="15"/>
        <v>14944.71875</v>
      </c>
      <c r="P15" s="12">
        <f t="shared" si="15"/>
        <v>33625.6171875</v>
      </c>
      <c r="Q15" s="12">
        <f t="shared" si="15"/>
        <v>16812.80859375</v>
      </c>
      <c r="R15" s="12">
        <f t="shared" si="15"/>
        <v>184940.89453125</v>
      </c>
      <c r="S15" s="12">
        <f t="shared" si="1"/>
        <v>40421.153242187502</v>
      </c>
      <c r="T15" s="12">
        <f t="shared" si="2"/>
        <v>6151.0450585937497</v>
      </c>
      <c r="U15" s="12">
        <f t="shared" si="3"/>
        <v>231513.09283203125</v>
      </c>
    </row>
    <row r="16" spans="1:21">
      <c r="A16" s="3" t="s">
        <v>7</v>
      </c>
      <c r="B16" s="5">
        <v>1</v>
      </c>
      <c r="C16" s="9">
        <v>1500</v>
      </c>
      <c r="D16" s="9">
        <v>1500</v>
      </c>
      <c r="E16" s="9">
        <v>350</v>
      </c>
      <c r="F16" s="9">
        <f t="shared" si="4"/>
        <v>555</v>
      </c>
      <c r="G16" s="9">
        <v>10</v>
      </c>
      <c r="H16" s="9">
        <v>10</v>
      </c>
      <c r="I16" s="10">
        <f>(D16+E16)*10/100</f>
        <v>185</v>
      </c>
      <c r="J16" s="10">
        <f t="shared" si="5"/>
        <v>672</v>
      </c>
      <c r="K16" s="10">
        <f t="shared" si="6"/>
        <v>560</v>
      </c>
      <c r="L16" s="10">
        <f t="shared" si="7"/>
        <v>3822</v>
      </c>
      <c r="M16" s="9">
        <f t="shared" si="8"/>
        <v>3822</v>
      </c>
      <c r="N16" s="9">
        <f t="shared" si="9"/>
        <v>49686</v>
      </c>
      <c r="O16" s="9">
        <f t="shared" si="10"/>
        <v>6210.75</v>
      </c>
      <c r="P16" s="9">
        <f t="shared" si="11"/>
        <v>13974.1875</v>
      </c>
      <c r="Q16" s="9">
        <f t="shared" si="12"/>
        <v>6987.09375</v>
      </c>
      <c r="R16" s="9">
        <f t="shared" si="13"/>
        <v>76858.03125</v>
      </c>
      <c r="S16" s="9">
        <f t="shared" si="1"/>
        <v>16798.287187499998</v>
      </c>
      <c r="T16" s="10">
        <f t="shared" si="2"/>
        <v>2556.2610937499999</v>
      </c>
      <c r="U16" s="10">
        <f t="shared" si="3"/>
        <v>96212.579531249998</v>
      </c>
    </row>
    <row r="17" spans="1:21">
      <c r="A17" s="3" t="s">
        <v>10</v>
      </c>
      <c r="B17" s="5">
        <v>1</v>
      </c>
      <c r="C17" s="9">
        <v>1100</v>
      </c>
      <c r="D17" s="9">
        <v>1100</v>
      </c>
      <c r="E17" s="9">
        <v>250</v>
      </c>
      <c r="F17" s="9">
        <f t="shared" si="4"/>
        <v>405</v>
      </c>
      <c r="G17" s="9">
        <v>5</v>
      </c>
      <c r="H17" s="9">
        <v>5</v>
      </c>
      <c r="I17" s="10">
        <f t="shared" si="14"/>
        <v>67.5</v>
      </c>
      <c r="J17" s="10">
        <f t="shared" si="5"/>
        <v>471.75</v>
      </c>
      <c r="K17" s="10">
        <f t="shared" si="6"/>
        <v>393.125</v>
      </c>
      <c r="L17" s="10">
        <f t="shared" si="7"/>
        <v>2687.375</v>
      </c>
      <c r="M17" s="9">
        <f t="shared" si="8"/>
        <v>2687.375</v>
      </c>
      <c r="N17" s="9">
        <f t="shared" si="9"/>
        <v>34935.875</v>
      </c>
      <c r="O17" s="9">
        <f t="shared" si="10"/>
        <v>4366.984375</v>
      </c>
      <c r="P17" s="9">
        <f t="shared" si="11"/>
        <v>9825.71484375</v>
      </c>
      <c r="Q17" s="9">
        <f t="shared" si="12"/>
        <v>4912.857421875</v>
      </c>
      <c r="R17" s="9">
        <f t="shared" si="13"/>
        <v>54041.431640625</v>
      </c>
      <c r="S17" s="9">
        <f t="shared" si="1"/>
        <v>11811.43302734375</v>
      </c>
      <c r="T17" s="10">
        <f t="shared" si="2"/>
        <v>1797.3919824218749</v>
      </c>
      <c r="U17" s="10">
        <f t="shared" si="3"/>
        <v>67650.256650390627</v>
      </c>
    </row>
    <row r="18" spans="1:21">
      <c r="A18" s="3" t="s">
        <v>11</v>
      </c>
      <c r="B18" s="5">
        <v>1</v>
      </c>
      <c r="C18" s="9">
        <v>1100</v>
      </c>
      <c r="D18" s="9">
        <v>1100</v>
      </c>
      <c r="E18" s="9">
        <v>250</v>
      </c>
      <c r="F18" s="9">
        <f t="shared" si="4"/>
        <v>405</v>
      </c>
      <c r="G18" s="9">
        <v>5</v>
      </c>
      <c r="H18" s="9">
        <v>5</v>
      </c>
      <c r="I18" s="10">
        <f t="shared" si="14"/>
        <v>67.5</v>
      </c>
      <c r="J18" s="10">
        <f t="shared" si="5"/>
        <v>471.75</v>
      </c>
      <c r="K18" s="10">
        <f t="shared" si="6"/>
        <v>393.125</v>
      </c>
      <c r="L18" s="10">
        <f t="shared" si="7"/>
        <v>2687.375</v>
      </c>
      <c r="M18" s="9">
        <f t="shared" si="8"/>
        <v>2687.375</v>
      </c>
      <c r="N18" s="9">
        <f t="shared" si="9"/>
        <v>34935.875</v>
      </c>
      <c r="O18" s="9">
        <f t="shared" si="10"/>
        <v>4366.984375</v>
      </c>
      <c r="P18" s="9">
        <f t="shared" si="11"/>
        <v>9825.71484375</v>
      </c>
      <c r="Q18" s="9">
        <f t="shared" si="12"/>
        <v>4912.857421875</v>
      </c>
      <c r="R18" s="9">
        <f t="shared" si="13"/>
        <v>54041.431640625</v>
      </c>
      <c r="S18" s="9">
        <f t="shared" si="1"/>
        <v>11811.43302734375</v>
      </c>
      <c r="T18" s="10">
        <f t="shared" si="2"/>
        <v>1797.3919824218749</v>
      </c>
      <c r="U18" s="10">
        <f t="shared" si="3"/>
        <v>67650.256650390627</v>
      </c>
    </row>
    <row r="19" spans="1:21">
      <c r="A19" s="3"/>
      <c r="B19" s="5"/>
      <c r="C19" s="9"/>
      <c r="D19" s="9"/>
      <c r="E19" s="9"/>
      <c r="F19" s="9"/>
      <c r="G19" s="9"/>
      <c r="H19" s="9"/>
      <c r="I19" s="10"/>
      <c r="J19" s="9"/>
      <c r="K19" s="9"/>
      <c r="L19" s="12"/>
      <c r="M19" s="9"/>
      <c r="N19" s="12"/>
      <c r="O19" s="12"/>
      <c r="P19" s="12"/>
      <c r="Q19" s="12"/>
      <c r="R19" s="12"/>
      <c r="S19" s="9"/>
      <c r="T19" s="10"/>
      <c r="U19" s="11"/>
    </row>
    <row r="20" spans="1:21">
      <c r="A20" s="3"/>
      <c r="B20" s="5"/>
      <c r="C20" s="9"/>
      <c r="D20" s="9"/>
      <c r="E20" s="9"/>
      <c r="F20" s="9"/>
      <c r="G20" s="9"/>
      <c r="H20" s="9"/>
      <c r="I20" s="10"/>
      <c r="J20" s="9"/>
      <c r="K20" s="9"/>
      <c r="L20" s="12"/>
      <c r="M20" s="9"/>
      <c r="N20" s="12"/>
      <c r="O20" s="12"/>
      <c r="P20" s="12"/>
      <c r="Q20" s="12"/>
      <c r="R20" s="12"/>
      <c r="S20" s="9"/>
      <c r="T20" s="10"/>
      <c r="U20" s="11"/>
    </row>
    <row r="21" spans="1:21">
      <c r="A21" s="5"/>
      <c r="B21" s="5"/>
      <c r="C21" s="9"/>
      <c r="D21" s="9"/>
      <c r="E21" s="9"/>
      <c r="F21" s="9"/>
      <c r="G21" s="9"/>
      <c r="H21" s="9"/>
      <c r="I21" s="10"/>
      <c r="J21" s="9"/>
      <c r="K21" s="9"/>
      <c r="L21" s="12"/>
      <c r="M21" s="9"/>
      <c r="N21" s="12"/>
      <c r="O21" s="12"/>
      <c r="P21" s="12"/>
      <c r="Q21" s="12"/>
      <c r="R21" s="12"/>
      <c r="S21" s="9"/>
      <c r="T21" s="10"/>
      <c r="U21" s="11"/>
    </row>
    <row r="22" spans="1:21">
      <c r="A22" s="7" t="s">
        <v>3</v>
      </c>
      <c r="B22" s="6">
        <f>B23+B24</f>
        <v>2</v>
      </c>
      <c r="C22" s="12">
        <f>C23+C24</f>
        <v>704</v>
      </c>
      <c r="D22" s="12">
        <f t="shared" ref="D22:N22" si="16">D23+D24</f>
        <v>1408</v>
      </c>
      <c r="E22" s="12">
        <f t="shared" si="16"/>
        <v>0</v>
      </c>
      <c r="F22" s="12">
        <f t="shared" si="16"/>
        <v>281.60000000000002</v>
      </c>
      <c r="G22" s="12">
        <f t="shared" si="16"/>
        <v>0</v>
      </c>
      <c r="H22" s="12">
        <f t="shared" si="16"/>
        <v>0</v>
      </c>
      <c r="I22" s="12">
        <f t="shared" si="16"/>
        <v>0</v>
      </c>
      <c r="J22" s="12">
        <f t="shared" si="16"/>
        <v>506.88</v>
      </c>
      <c r="K22" s="12">
        <f t="shared" si="16"/>
        <v>844.8</v>
      </c>
      <c r="L22" s="12">
        <f t="shared" si="16"/>
        <v>3041.2799999999997</v>
      </c>
      <c r="M22" s="12">
        <f t="shared" si="16"/>
        <v>3041.2799999999997</v>
      </c>
      <c r="N22" s="12">
        <f t="shared" si="16"/>
        <v>39536.639999999999</v>
      </c>
      <c r="O22" s="12">
        <f t="shared" si="10"/>
        <v>4942.08</v>
      </c>
      <c r="P22" s="12">
        <f t="shared" si="11"/>
        <v>11119.68</v>
      </c>
      <c r="Q22" s="12">
        <f t="shared" si="12"/>
        <v>5559.84</v>
      </c>
      <c r="R22" s="12">
        <f t="shared" si="13"/>
        <v>61158.240000000005</v>
      </c>
      <c r="S22" s="12">
        <f t="shared" si="1"/>
        <v>13366.900800000001</v>
      </c>
      <c r="T22" s="12">
        <f t="shared" si="2"/>
        <v>2034.0936000000002</v>
      </c>
      <c r="U22" s="11">
        <f t="shared" si="3"/>
        <v>76559.234400000016</v>
      </c>
    </row>
    <row r="23" spans="1:21">
      <c r="A23" s="3" t="s">
        <v>4</v>
      </c>
      <c r="B23" s="5">
        <v>2</v>
      </c>
      <c r="C23" s="9">
        <f>640*110/100</f>
        <v>704</v>
      </c>
      <c r="D23" s="9">
        <v>1408</v>
      </c>
      <c r="E23" s="9"/>
      <c r="F23" s="9">
        <f>(D23+E23)*20/100</f>
        <v>281.60000000000002</v>
      </c>
      <c r="G23" s="9"/>
      <c r="H23" s="9"/>
      <c r="I23" s="10"/>
      <c r="J23" s="9">
        <f t="shared" ref="J23" si="17">(D23+F23)*30/100</f>
        <v>506.88</v>
      </c>
      <c r="K23" s="9">
        <f>(D23+F23)*50/100</f>
        <v>844.8</v>
      </c>
      <c r="L23" s="9">
        <f t="shared" ref="L23" si="18">D23+F23+J23+K23</f>
        <v>3041.2799999999997</v>
      </c>
      <c r="M23" s="9">
        <f t="shared" si="8"/>
        <v>3041.2799999999997</v>
      </c>
      <c r="N23" s="9">
        <f t="shared" si="9"/>
        <v>39536.639999999999</v>
      </c>
      <c r="O23" s="9">
        <f t="shared" si="10"/>
        <v>4942.08</v>
      </c>
      <c r="P23" s="9">
        <f t="shared" si="11"/>
        <v>11119.68</v>
      </c>
      <c r="Q23" s="9">
        <f t="shared" si="12"/>
        <v>5559.84</v>
      </c>
      <c r="R23" s="9">
        <f t="shared" si="13"/>
        <v>61158.240000000005</v>
      </c>
      <c r="S23" s="9">
        <f t="shared" si="1"/>
        <v>13366.900800000001</v>
      </c>
      <c r="T23" s="9">
        <f t="shared" si="2"/>
        <v>2034.0936000000002</v>
      </c>
      <c r="U23" s="9">
        <f t="shared" si="3"/>
        <v>76559.234400000016</v>
      </c>
    </row>
    <row r="24" spans="1:21">
      <c r="A24" s="3"/>
      <c r="B24" s="5"/>
      <c r="C24" s="9"/>
      <c r="D24" s="9"/>
      <c r="E24" s="9"/>
      <c r="F24" s="9"/>
      <c r="G24" s="9"/>
      <c r="H24" s="9"/>
      <c r="I24" s="9"/>
      <c r="J24" s="9"/>
      <c r="K24" s="9"/>
      <c r="L24" s="12"/>
      <c r="M24" s="9"/>
      <c r="N24" s="12"/>
      <c r="O24" s="12"/>
      <c r="P24" s="12"/>
      <c r="Q24" s="12"/>
      <c r="R24" s="12"/>
      <c r="S24" s="9"/>
      <c r="T24" s="10"/>
      <c r="U24" s="11"/>
    </row>
    <row r="25" spans="1:21" ht="18.75">
      <c r="A25" s="4" t="s">
        <v>5</v>
      </c>
      <c r="B25" s="8">
        <f>B7++B9+B15+B22</f>
        <v>11</v>
      </c>
      <c r="C25" s="24">
        <f t="shared" ref="C25:U25" si="19">C7++C9+C15+C22</f>
        <v>10804</v>
      </c>
      <c r="D25" s="24">
        <f t="shared" si="19"/>
        <v>12508</v>
      </c>
      <c r="E25" s="24">
        <f t="shared" si="19"/>
        <v>2650</v>
      </c>
      <c r="F25" s="24">
        <f t="shared" si="19"/>
        <v>4406.6000000000004</v>
      </c>
      <c r="G25" s="24">
        <f t="shared" si="19"/>
        <v>55</v>
      </c>
      <c r="H25" s="24">
        <f t="shared" si="19"/>
        <v>55</v>
      </c>
      <c r="I25" s="24">
        <f t="shared" si="19"/>
        <v>975</v>
      </c>
      <c r="J25" s="34">
        <f t="shared" si="19"/>
        <v>5366.88</v>
      </c>
      <c r="K25" s="34">
        <f t="shared" si="19"/>
        <v>4894.8</v>
      </c>
      <c r="L25" s="34">
        <f t="shared" si="19"/>
        <v>30801.279999999999</v>
      </c>
      <c r="M25" s="34">
        <f t="shared" si="19"/>
        <v>30801.279999999999</v>
      </c>
      <c r="N25" s="37">
        <f t="shared" si="19"/>
        <v>400416.64</v>
      </c>
      <c r="O25" s="34">
        <f t="shared" si="19"/>
        <v>50052.08</v>
      </c>
      <c r="P25" s="34">
        <f t="shared" si="19"/>
        <v>112617.18</v>
      </c>
      <c r="Q25" s="34">
        <f t="shared" si="19"/>
        <v>56308.59</v>
      </c>
      <c r="R25" s="35">
        <f t="shared" si="13"/>
        <v>619394.49</v>
      </c>
      <c r="S25" s="36">
        <f t="shared" si="19"/>
        <v>135376.43830000001</v>
      </c>
      <c r="T25" s="36">
        <f t="shared" si="19"/>
        <v>20600.762350000001</v>
      </c>
      <c r="U25" s="47">
        <f t="shared" si="19"/>
        <v>775371.69065</v>
      </c>
    </row>
    <row r="26" spans="1:21">
      <c r="U26" s="2"/>
    </row>
  </sheetData>
  <mergeCells count="18">
    <mergeCell ref="U4:U5"/>
    <mergeCell ref="G4:I4"/>
    <mergeCell ref="O4:Q4"/>
    <mergeCell ref="R4:R5"/>
    <mergeCell ref="A1:U1"/>
    <mergeCell ref="F4:F5"/>
    <mergeCell ref="E4:E5"/>
    <mergeCell ref="D4:D5"/>
    <mergeCell ref="C4:C5"/>
    <mergeCell ref="B4:B5"/>
    <mergeCell ref="A4:A5"/>
    <mergeCell ref="J4:J5"/>
    <mergeCell ref="K4:K5"/>
    <mergeCell ref="L4:L5"/>
    <mergeCell ref="M4:M5"/>
    <mergeCell ref="N4:N5"/>
    <mergeCell ref="S4:S5"/>
    <mergeCell ref="T4:T5"/>
  </mergeCells>
  <phoneticPr fontId="4" type="noConversion"/>
  <printOptions horizontalCentered="1"/>
  <pageMargins left="0.19685039370078741" right="0.19685039370078741" top="0.19685039370078741" bottom="0.98425196850393704" header="0.11811023622047245" footer="0.11811023622047245"/>
  <pageSetup scale="55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opLeftCell="A31" workbookViewId="0">
      <selection sqref="A1:G1"/>
    </sheetView>
  </sheetViews>
  <sheetFormatPr defaultRowHeight="12.75"/>
  <cols>
    <col min="1" max="1" width="12.5703125" customWidth="1"/>
    <col min="2" max="2" width="63.85546875" customWidth="1"/>
    <col min="3" max="3" width="17" customWidth="1"/>
    <col min="5" max="5" width="16.7109375" customWidth="1"/>
    <col min="7" max="7" width="18.7109375" customWidth="1"/>
  </cols>
  <sheetData>
    <row r="1" spans="1:12" ht="24.75" customHeight="1">
      <c r="A1" s="73" t="s">
        <v>117</v>
      </c>
      <c r="B1" s="73"/>
      <c r="C1" s="73"/>
      <c r="D1" s="73"/>
      <c r="E1" s="73"/>
      <c r="F1" s="73"/>
      <c r="G1" s="73"/>
    </row>
    <row r="2" spans="1:12" ht="24.75" customHeight="1">
      <c r="A2" s="26"/>
      <c r="B2" s="26"/>
      <c r="C2" s="26"/>
      <c r="D2" s="26"/>
      <c r="E2" s="26"/>
      <c r="F2" s="26"/>
      <c r="G2" s="45" t="s">
        <v>23</v>
      </c>
    </row>
    <row r="3" spans="1:12" ht="18">
      <c r="C3" s="44" t="s">
        <v>89</v>
      </c>
      <c r="E3" s="44" t="s">
        <v>90</v>
      </c>
      <c r="G3" s="44" t="s">
        <v>91</v>
      </c>
    </row>
    <row r="5" spans="1:12" ht="20.25">
      <c r="A5" s="75" t="s">
        <v>116</v>
      </c>
      <c r="B5" s="75"/>
      <c r="C5" s="46">
        <f>C7+C9+C11++C36+C45+C49</f>
        <v>1608345.7</v>
      </c>
      <c r="D5" s="46"/>
      <c r="E5" s="46">
        <f t="shared" ref="E5:G5" si="0">E7+E9+E11++E36+E45+E49</f>
        <v>1364502.5000000002</v>
      </c>
      <c r="F5" s="46"/>
      <c r="G5" s="46">
        <f t="shared" si="0"/>
        <v>1385183.84</v>
      </c>
    </row>
    <row r="7" spans="1:12" ht="24" customHeight="1">
      <c r="A7" s="15" t="s">
        <v>31</v>
      </c>
      <c r="B7" s="16" t="s">
        <v>36</v>
      </c>
      <c r="C7" s="42">
        <v>619394.5</v>
      </c>
      <c r="D7" s="18"/>
      <c r="E7" s="42">
        <f>C7</f>
        <v>619394.5</v>
      </c>
      <c r="F7" s="18"/>
      <c r="G7" s="42">
        <f>E7</f>
        <v>619394.5</v>
      </c>
      <c r="H7" s="18"/>
      <c r="I7" s="18"/>
      <c r="J7" s="18"/>
      <c r="K7" s="18"/>
      <c r="L7" s="18"/>
    </row>
    <row r="8" spans="1:12" ht="16.5">
      <c r="A8" s="15"/>
      <c r="B8" s="15"/>
      <c r="C8" s="15"/>
      <c r="D8" s="18"/>
      <c r="E8" s="18"/>
      <c r="F8" s="18"/>
      <c r="G8" s="18"/>
      <c r="H8" s="18"/>
      <c r="I8" s="18"/>
      <c r="J8" s="18"/>
      <c r="K8" s="18"/>
      <c r="L8" s="18"/>
    </row>
    <row r="9" spans="1:12" ht="45.75" customHeight="1">
      <c r="A9" s="15" t="s">
        <v>19</v>
      </c>
      <c r="B9" s="16" t="s">
        <v>37</v>
      </c>
      <c r="C9" s="42">
        <v>135376.4</v>
      </c>
      <c r="D9" s="18"/>
      <c r="E9" s="42">
        <f>C9</f>
        <v>135376.4</v>
      </c>
      <c r="F9" s="18"/>
      <c r="G9" s="42">
        <f>C9</f>
        <v>135376.4</v>
      </c>
      <c r="H9" s="18"/>
      <c r="I9" s="18"/>
      <c r="J9" s="18"/>
      <c r="K9" s="18"/>
      <c r="L9" s="18"/>
    </row>
    <row r="10" spans="1:12" ht="19.5" customHeight="1">
      <c r="A10" s="18"/>
      <c r="B10" s="16"/>
      <c r="C10" s="15"/>
      <c r="D10" s="18"/>
      <c r="E10" s="18"/>
      <c r="F10" s="18"/>
      <c r="G10" s="18"/>
      <c r="H10" s="18"/>
      <c r="I10" s="18"/>
      <c r="J10" s="18"/>
      <c r="K10" s="18"/>
      <c r="L10" s="18"/>
    </row>
    <row r="11" spans="1:12" ht="42" customHeight="1">
      <c r="A11" s="15" t="s">
        <v>29</v>
      </c>
      <c r="B11" s="16" t="s">
        <v>38</v>
      </c>
      <c r="C11" s="42">
        <f>C12+C20+C23+C26+C27+C29+C30+C33+C32</f>
        <v>592694</v>
      </c>
      <c r="D11" s="18"/>
      <c r="E11" s="42">
        <f>E12+E20+E23+E26+E27+E29+E30+E33+E32</f>
        <v>579850.80000000005</v>
      </c>
      <c r="F11" s="18"/>
      <c r="G11" s="42">
        <f>G12+G20+G23+G26+G27+G29+G30+G33+G32</f>
        <v>600532.14</v>
      </c>
      <c r="H11" s="18"/>
      <c r="I11" s="18"/>
      <c r="J11" s="18"/>
      <c r="K11" s="18"/>
      <c r="L11" s="18"/>
    </row>
    <row r="12" spans="1:12" ht="28.9" customHeight="1">
      <c r="A12" s="74" t="s">
        <v>69</v>
      </c>
      <c r="B12" s="74"/>
      <c r="C12" s="41">
        <f>C13+C14+C15+C16+C17+C18+C19</f>
        <v>81616</v>
      </c>
      <c r="D12" s="18"/>
      <c r="E12" s="41">
        <f>C12*105/100</f>
        <v>85696.8</v>
      </c>
      <c r="F12" s="18"/>
      <c r="G12" s="41">
        <f>E12*105/100</f>
        <v>89981.64</v>
      </c>
      <c r="H12" s="18"/>
      <c r="I12" s="18"/>
      <c r="J12" s="18"/>
      <c r="K12" s="18"/>
      <c r="L12" s="18"/>
    </row>
    <row r="13" spans="1:12" ht="19.149999999999999" customHeight="1">
      <c r="B13" s="18" t="s">
        <v>64</v>
      </c>
      <c r="C13" s="18">
        <v>308</v>
      </c>
      <c r="D13" s="18"/>
      <c r="E13" s="18"/>
      <c r="F13" s="18"/>
      <c r="G13" s="18"/>
      <c r="H13" s="18"/>
      <c r="I13" s="18"/>
      <c r="K13" s="18"/>
      <c r="L13" s="18"/>
    </row>
    <row r="14" spans="1:12" ht="19.899999999999999" customHeight="1">
      <c r="A14" s="21"/>
      <c r="B14" s="18" t="s">
        <v>65</v>
      </c>
      <c r="C14" s="18">
        <v>220</v>
      </c>
      <c r="D14" s="18"/>
      <c r="E14" s="18"/>
      <c r="F14" s="18"/>
      <c r="G14" s="18"/>
      <c r="H14" s="18"/>
      <c r="I14" s="18"/>
      <c r="J14" s="18"/>
      <c r="K14" s="18"/>
      <c r="L14" s="18"/>
    </row>
    <row r="15" spans="1:12" ht="20.45" customHeight="1">
      <c r="A15" s="21"/>
      <c r="B15" s="18" t="s">
        <v>66</v>
      </c>
      <c r="C15" s="18">
        <v>880</v>
      </c>
      <c r="D15" s="18"/>
      <c r="E15" s="18"/>
      <c r="F15" s="18"/>
      <c r="G15" s="18"/>
      <c r="H15" s="18"/>
      <c r="I15" s="18"/>
      <c r="J15" s="18"/>
      <c r="K15" s="18"/>
      <c r="L15" s="18"/>
    </row>
    <row r="16" spans="1:12" ht="18.600000000000001" customHeight="1">
      <c r="A16" s="21"/>
      <c r="B16" s="18" t="s">
        <v>67</v>
      </c>
      <c r="C16" s="18">
        <v>12000</v>
      </c>
      <c r="D16" s="18"/>
      <c r="E16" s="18"/>
      <c r="F16" s="18"/>
      <c r="G16" s="18"/>
      <c r="H16" s="18"/>
      <c r="I16" s="20"/>
      <c r="J16" s="18"/>
      <c r="K16" s="18"/>
      <c r="L16" s="18"/>
    </row>
    <row r="17" spans="1:12" ht="21" customHeight="1">
      <c r="A17" s="21"/>
      <c r="B17" s="18" t="s">
        <v>68</v>
      </c>
      <c r="C17" s="18">
        <v>2400</v>
      </c>
      <c r="D17" s="18"/>
      <c r="E17" s="18"/>
      <c r="F17" s="18"/>
      <c r="G17" s="18"/>
      <c r="H17" s="18"/>
      <c r="I17" s="18"/>
      <c r="J17" s="18"/>
      <c r="K17" s="18"/>
      <c r="L17" s="18"/>
    </row>
    <row r="18" spans="1:12" ht="24" customHeight="1">
      <c r="A18" s="18"/>
      <c r="B18" s="25" t="s">
        <v>73</v>
      </c>
      <c r="C18" s="39">
        <v>15808</v>
      </c>
      <c r="D18" s="25"/>
      <c r="E18" s="25"/>
      <c r="F18" s="25"/>
      <c r="G18" s="25"/>
      <c r="H18" s="20"/>
      <c r="I18" s="20"/>
      <c r="J18" s="18"/>
      <c r="K18" s="18"/>
      <c r="L18" s="18"/>
    </row>
    <row r="19" spans="1:12" ht="24" customHeight="1">
      <c r="A19" s="18"/>
      <c r="B19" s="25" t="s">
        <v>74</v>
      </c>
      <c r="C19" s="39">
        <v>50000</v>
      </c>
      <c r="D19" s="25"/>
      <c r="E19" s="25"/>
      <c r="F19" s="25"/>
      <c r="G19" s="25"/>
      <c r="H19" s="20"/>
      <c r="I19" s="20"/>
      <c r="J19" s="18"/>
      <c r="K19" s="18"/>
      <c r="L19" s="18"/>
    </row>
    <row r="20" spans="1:12" ht="34.5" customHeight="1">
      <c r="A20" s="74" t="s">
        <v>70</v>
      </c>
      <c r="B20" s="74"/>
      <c r="C20" s="41">
        <f>C21+C22</f>
        <v>28800</v>
      </c>
      <c r="D20" s="25"/>
      <c r="E20" s="41">
        <f>C20*105/100</f>
        <v>30240</v>
      </c>
      <c r="F20" s="25"/>
      <c r="G20" s="41">
        <f>E20*105/100</f>
        <v>31752</v>
      </c>
      <c r="H20" s="20"/>
      <c r="I20" s="20"/>
      <c r="J20" s="18"/>
      <c r="K20" s="18"/>
      <c r="L20" s="18"/>
    </row>
    <row r="21" spans="1:12" ht="16.5" customHeight="1">
      <c r="B21" s="25" t="s">
        <v>71</v>
      </c>
      <c r="C21" s="40">
        <v>10800</v>
      </c>
      <c r="D21" s="25"/>
      <c r="E21" s="25"/>
      <c r="F21" s="25"/>
      <c r="G21" s="25"/>
      <c r="H21" s="18"/>
      <c r="I21" s="18"/>
      <c r="J21" s="18"/>
      <c r="K21" s="18"/>
      <c r="L21" s="18"/>
    </row>
    <row r="22" spans="1:12" ht="21.6" customHeight="1">
      <c r="A22" s="25"/>
      <c r="B22" s="25" t="s">
        <v>75</v>
      </c>
      <c r="C22" s="40">
        <v>18000</v>
      </c>
      <c r="D22" s="25"/>
      <c r="E22" s="25"/>
      <c r="F22" s="25"/>
      <c r="G22" s="25"/>
      <c r="H22" s="18"/>
      <c r="I22" s="18"/>
      <c r="J22" s="18"/>
      <c r="K22" s="18"/>
      <c r="L22" s="18"/>
    </row>
    <row r="23" spans="1:12" ht="21.6" customHeight="1">
      <c r="A23" s="74" t="s">
        <v>72</v>
      </c>
      <c r="B23" s="74"/>
      <c r="C23" s="41">
        <f>C24+C25</f>
        <v>21400</v>
      </c>
      <c r="D23" s="25"/>
      <c r="E23" s="41">
        <f>C23*105/100</f>
        <v>22470</v>
      </c>
      <c r="F23" s="25"/>
      <c r="G23" s="41">
        <f>E23*105/100</f>
        <v>23593.5</v>
      </c>
      <c r="H23" s="18"/>
      <c r="I23" s="18"/>
      <c r="J23" s="18"/>
      <c r="K23" s="18"/>
      <c r="L23" s="18"/>
    </row>
    <row r="24" spans="1:12" ht="22.15" customHeight="1">
      <c r="A24" s="16"/>
      <c r="B24" s="18" t="s">
        <v>76</v>
      </c>
      <c r="C24" s="18">
        <v>16400</v>
      </c>
      <c r="D24" s="18"/>
      <c r="E24" s="18"/>
      <c r="F24" s="18"/>
      <c r="G24" s="18"/>
      <c r="H24" s="18"/>
      <c r="I24" s="18"/>
      <c r="J24" s="18"/>
      <c r="K24" s="18"/>
      <c r="L24" s="18"/>
    </row>
    <row r="25" spans="1:12" ht="21.6" customHeight="1">
      <c r="A25" s="18"/>
      <c r="B25" s="18" t="s">
        <v>77</v>
      </c>
      <c r="C25" s="18">
        <v>5000</v>
      </c>
      <c r="D25" s="18"/>
      <c r="E25" s="18"/>
      <c r="F25" s="18"/>
      <c r="G25" s="18"/>
      <c r="H25" s="18"/>
      <c r="I25" s="18"/>
      <c r="J25" s="18"/>
      <c r="K25" s="18"/>
      <c r="L25" s="18"/>
    </row>
    <row r="26" spans="1:12" ht="16.5">
      <c r="A26" s="74" t="s">
        <v>78</v>
      </c>
      <c r="B26" s="74"/>
      <c r="C26" s="41">
        <v>120000</v>
      </c>
      <c r="D26" s="18"/>
      <c r="E26" s="41">
        <v>30000</v>
      </c>
      <c r="F26" s="41"/>
      <c r="G26" s="41">
        <v>30000</v>
      </c>
      <c r="H26" s="18"/>
      <c r="I26" s="18"/>
      <c r="J26" s="18"/>
      <c r="K26" s="18"/>
      <c r="L26" s="18"/>
    </row>
    <row r="27" spans="1:12" ht="21.6" customHeight="1">
      <c r="A27" s="74" t="s">
        <v>79</v>
      </c>
      <c r="B27" s="74"/>
      <c r="C27" s="41">
        <f>C28</f>
        <v>10000</v>
      </c>
      <c r="D27" s="18"/>
      <c r="E27" s="41">
        <f>C27*105/100</f>
        <v>10500</v>
      </c>
      <c r="F27" s="18"/>
      <c r="G27" s="41">
        <f>E27*105/100</f>
        <v>11025</v>
      </c>
      <c r="H27" s="18"/>
      <c r="I27" s="18"/>
      <c r="J27" s="18"/>
      <c r="K27" s="18"/>
      <c r="L27" s="18"/>
    </row>
    <row r="28" spans="1:12" ht="16.5">
      <c r="A28" s="18"/>
      <c r="B28" s="18" t="s">
        <v>80</v>
      </c>
      <c r="C28" s="23">
        <v>10000</v>
      </c>
      <c r="D28" s="18"/>
      <c r="E28" s="18"/>
      <c r="F28" s="18"/>
      <c r="G28" s="18"/>
      <c r="H28" s="18"/>
      <c r="I28" s="18"/>
      <c r="J28" s="18"/>
      <c r="K28" s="18"/>
      <c r="L28" s="18"/>
    </row>
    <row r="29" spans="1:12" ht="16.5">
      <c r="A29" s="74" t="s">
        <v>81</v>
      </c>
      <c r="B29" s="74"/>
      <c r="C29" s="41">
        <v>120000</v>
      </c>
      <c r="D29" s="18"/>
      <c r="E29" s="41">
        <f>C29*105/100</f>
        <v>126000</v>
      </c>
      <c r="F29" s="41"/>
      <c r="G29" s="41">
        <f>E29*105/100</f>
        <v>132300</v>
      </c>
      <c r="H29" s="18"/>
      <c r="I29" s="18"/>
      <c r="J29" s="18"/>
      <c r="K29" s="18"/>
      <c r="L29" s="18"/>
    </row>
    <row r="30" spans="1:12" ht="16.5">
      <c r="A30" s="74" t="s">
        <v>82</v>
      </c>
      <c r="B30" s="74"/>
      <c r="C30" s="41">
        <f>C31</f>
        <v>38400</v>
      </c>
      <c r="D30" s="18"/>
      <c r="E30" s="41">
        <f>C30*105/100</f>
        <v>40320</v>
      </c>
      <c r="F30" s="41"/>
      <c r="G30" s="41">
        <f>E30*105/100</f>
        <v>42336</v>
      </c>
      <c r="H30" s="18"/>
      <c r="I30" s="18"/>
      <c r="J30" s="18"/>
      <c r="K30" s="18"/>
      <c r="L30" s="18"/>
    </row>
    <row r="31" spans="1:12" ht="16.5">
      <c r="A31" s="18"/>
      <c r="B31" s="18" t="s">
        <v>83</v>
      </c>
      <c r="C31" s="23">
        <v>38400</v>
      </c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3.45" customHeight="1">
      <c r="A32" s="76" t="s">
        <v>99</v>
      </c>
      <c r="B32" s="76"/>
      <c r="C32" s="41">
        <v>152478</v>
      </c>
      <c r="D32" s="18"/>
      <c r="E32" s="41">
        <v>213624</v>
      </c>
      <c r="F32" s="18"/>
      <c r="G32" s="41">
        <v>217494</v>
      </c>
      <c r="H32" s="18"/>
      <c r="I32" s="18"/>
      <c r="J32" s="18"/>
      <c r="K32" s="18"/>
      <c r="L32" s="18"/>
    </row>
    <row r="33" spans="1:12" ht="21.6" customHeight="1">
      <c r="A33" s="74" t="s">
        <v>84</v>
      </c>
      <c r="B33" s="74"/>
      <c r="C33" s="41">
        <v>20000</v>
      </c>
      <c r="D33" s="18"/>
      <c r="E33" s="41">
        <f>C33*105/100</f>
        <v>21000</v>
      </c>
      <c r="F33" s="18"/>
      <c r="G33" s="41">
        <f>E33*105/100</f>
        <v>22050</v>
      </c>
      <c r="H33" s="18"/>
      <c r="I33" s="18"/>
      <c r="J33" s="18"/>
      <c r="K33" s="18"/>
      <c r="L33" s="18"/>
    </row>
    <row r="34" spans="1:12" ht="16.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 ht="16.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16.149999999999999" customHeight="1">
      <c r="A36" s="15" t="s">
        <v>30</v>
      </c>
      <c r="B36" s="15" t="s">
        <v>40</v>
      </c>
      <c r="C36" s="42">
        <f>C41</f>
        <v>9280</v>
      </c>
      <c r="D36" s="18"/>
      <c r="E36" s="42">
        <v>9280</v>
      </c>
      <c r="F36" s="41"/>
      <c r="G36" s="42">
        <v>9280</v>
      </c>
      <c r="H36" s="18"/>
      <c r="I36" s="18"/>
      <c r="J36" s="18"/>
      <c r="K36" s="18"/>
      <c r="L36" s="18"/>
    </row>
    <row r="37" spans="1:12" ht="37.9" hidden="1" customHeight="1">
      <c r="A37" s="15"/>
      <c r="B37" s="25" t="s">
        <v>41</v>
      </c>
      <c r="C37" s="25"/>
      <c r="D37" s="25"/>
      <c r="E37" s="25"/>
      <c r="F37" s="25"/>
      <c r="G37" s="25"/>
      <c r="H37" s="18"/>
      <c r="I37" s="18"/>
      <c r="J37" s="18"/>
      <c r="K37" s="18"/>
      <c r="L37" s="18"/>
    </row>
    <row r="38" spans="1:12" ht="16.5" hidden="1">
      <c r="A38" s="15"/>
      <c r="B38" s="15"/>
      <c r="C38" s="17"/>
      <c r="D38" s="18"/>
      <c r="E38" s="18"/>
      <c r="F38" s="18"/>
      <c r="G38" s="18"/>
      <c r="H38" s="18"/>
      <c r="I38" s="18"/>
      <c r="J38" s="18"/>
      <c r="K38" s="18"/>
      <c r="L38" s="18"/>
    </row>
    <row r="39" spans="1:12" ht="16.5" hidden="1">
      <c r="A39" s="15"/>
      <c r="B39" s="18" t="s">
        <v>33</v>
      </c>
      <c r="C39" s="17"/>
      <c r="D39" s="18"/>
      <c r="E39" s="18"/>
      <c r="F39" s="18"/>
      <c r="G39" s="18"/>
      <c r="H39" s="18"/>
      <c r="I39" s="18"/>
      <c r="J39" s="18"/>
      <c r="K39" s="18"/>
      <c r="L39" s="18"/>
    </row>
    <row r="40" spans="1:12" ht="16.5" hidden="1">
      <c r="A40" s="15"/>
      <c r="B40" s="15"/>
      <c r="C40" s="17"/>
      <c r="D40" s="18"/>
      <c r="E40" s="18"/>
      <c r="F40" s="18"/>
      <c r="G40" s="18"/>
      <c r="H40" s="18"/>
      <c r="I40" s="18"/>
      <c r="J40" s="18"/>
      <c r="K40" s="18"/>
      <c r="L40" s="18"/>
    </row>
    <row r="41" spans="1:12" ht="16.5">
      <c r="B41" s="22" t="s">
        <v>34</v>
      </c>
      <c r="C41" s="23">
        <f>C43</f>
        <v>9280</v>
      </c>
      <c r="D41" s="18"/>
      <c r="E41" s="18"/>
      <c r="F41" s="18"/>
      <c r="G41" s="18"/>
      <c r="H41" s="18"/>
      <c r="I41" s="18"/>
      <c r="J41" s="18"/>
      <c r="K41" s="18"/>
      <c r="L41" s="18"/>
    </row>
    <row r="42" spans="1:12" ht="42" customHeight="1">
      <c r="B42" s="25" t="s">
        <v>39</v>
      </c>
      <c r="C42" s="18"/>
      <c r="D42" s="18"/>
      <c r="E42" s="18"/>
      <c r="F42" s="18"/>
      <c r="G42" s="18"/>
      <c r="H42" s="18"/>
      <c r="I42" s="18"/>
      <c r="J42" s="61"/>
      <c r="K42" s="18"/>
      <c r="L42" s="18"/>
    </row>
    <row r="43" spans="1:12" ht="16.5">
      <c r="B43" s="18" t="s">
        <v>85</v>
      </c>
      <c r="C43" s="23">
        <v>9280</v>
      </c>
      <c r="D43" s="18"/>
      <c r="E43" s="18"/>
      <c r="F43" s="18"/>
      <c r="G43" s="18"/>
      <c r="H43" s="18"/>
      <c r="I43" s="18"/>
      <c r="J43" s="18"/>
      <c r="K43" s="18"/>
      <c r="L43" s="18"/>
    </row>
    <row r="44" spans="1:12" ht="16.5">
      <c r="B44" s="18"/>
      <c r="D44" s="18"/>
      <c r="E44" s="18"/>
      <c r="F44" s="18"/>
      <c r="G44" s="18"/>
      <c r="H44" s="18"/>
      <c r="I44" s="18"/>
      <c r="J44" s="18"/>
      <c r="K44" s="18"/>
      <c r="L44" s="18"/>
    </row>
    <row r="45" spans="1:12" ht="16.5">
      <c r="A45" s="15" t="s">
        <v>20</v>
      </c>
      <c r="B45" s="16" t="s">
        <v>42</v>
      </c>
      <c r="C45" s="42">
        <v>20600.8</v>
      </c>
      <c r="D45" s="18"/>
      <c r="E45" s="42">
        <f>C45</f>
        <v>20600.8</v>
      </c>
      <c r="F45" s="18"/>
      <c r="G45" s="42">
        <f>E45</f>
        <v>20600.8</v>
      </c>
      <c r="H45" s="18"/>
      <c r="I45" s="18"/>
      <c r="J45" s="18"/>
      <c r="K45" s="18"/>
      <c r="L45" s="18"/>
    </row>
    <row r="46" spans="1:12" ht="16.5">
      <c r="A46" s="15"/>
      <c r="B46" s="15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1:12" ht="19.5">
      <c r="A47" s="75" t="s">
        <v>43</v>
      </c>
      <c r="B47" s="75"/>
      <c r="C47" s="43">
        <f>C7+C9+C11+C36+C45</f>
        <v>1377345.7</v>
      </c>
      <c r="D47" s="18"/>
      <c r="E47" s="43">
        <f>E7+E9+E11+E36+E45</f>
        <v>1364502.5000000002</v>
      </c>
      <c r="F47" s="18"/>
      <c r="G47" s="43">
        <f>G7+G9+G11+G36+G45</f>
        <v>1385183.84</v>
      </c>
      <c r="H47" s="18"/>
      <c r="I47" s="18"/>
      <c r="J47" s="18"/>
      <c r="K47" s="18"/>
      <c r="L47" s="18"/>
    </row>
    <row r="48" spans="1:12" ht="16.5">
      <c r="A48" s="15"/>
      <c r="B48" s="15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1:12" ht="16.5">
      <c r="A49" s="15" t="s">
        <v>32</v>
      </c>
      <c r="B49" s="15" t="s">
        <v>44</v>
      </c>
      <c r="C49" s="42">
        <f>C50+C52+C54+C56+C58</f>
        <v>231000</v>
      </c>
      <c r="D49" s="18"/>
      <c r="E49" s="42">
        <v>0</v>
      </c>
      <c r="F49" s="23"/>
      <c r="G49" s="42">
        <v>0</v>
      </c>
      <c r="H49" s="18"/>
      <c r="I49" s="18"/>
      <c r="J49" s="18"/>
      <c r="K49" s="18"/>
      <c r="L49" s="18"/>
    </row>
    <row r="50" spans="1:12" ht="25.9" customHeight="1">
      <c r="A50" s="15"/>
      <c r="B50" s="25" t="s">
        <v>86</v>
      </c>
      <c r="C50" s="18">
        <v>30000</v>
      </c>
      <c r="E50" s="18"/>
      <c r="F50" s="18"/>
      <c r="G50" s="18"/>
      <c r="H50" s="18"/>
      <c r="I50" s="18"/>
      <c r="J50" s="18"/>
      <c r="K50" s="18"/>
      <c r="L50" s="18"/>
    </row>
    <row r="51" spans="1:12" ht="12" customHeight="1">
      <c r="A51" s="15"/>
      <c r="B51" s="19"/>
      <c r="C51" s="18"/>
      <c r="E51" s="18"/>
      <c r="F51" s="18"/>
      <c r="G51" s="18"/>
      <c r="H51" s="18"/>
      <c r="I51" s="18"/>
      <c r="J51" s="18"/>
      <c r="K51" s="18"/>
      <c r="L51" s="18"/>
    </row>
    <row r="52" spans="1:12" ht="16.5">
      <c r="A52" s="15"/>
      <c r="B52" s="19" t="s">
        <v>35</v>
      </c>
      <c r="C52" s="18">
        <v>21000</v>
      </c>
      <c r="E52" s="18"/>
      <c r="F52" s="18"/>
      <c r="G52" s="18"/>
      <c r="H52" s="18"/>
      <c r="I52" s="18"/>
      <c r="J52" s="18"/>
      <c r="K52" s="18"/>
      <c r="L52" s="18"/>
    </row>
    <row r="53" spans="1:12" ht="16.5">
      <c r="A53" s="15"/>
      <c r="B53" s="19"/>
      <c r="C53" s="18"/>
      <c r="E53" s="18"/>
      <c r="F53" s="18"/>
      <c r="G53" s="18"/>
      <c r="H53" s="18"/>
      <c r="I53" s="18"/>
      <c r="J53" s="18"/>
      <c r="K53" s="18"/>
      <c r="L53" s="18"/>
    </row>
    <row r="54" spans="1:12" ht="16.5">
      <c r="A54" s="15"/>
      <c r="B54" s="25" t="s">
        <v>87</v>
      </c>
      <c r="C54" s="18">
        <v>70000</v>
      </c>
      <c r="E54" s="18"/>
      <c r="F54" s="18"/>
      <c r="G54" s="18"/>
      <c r="H54" s="18"/>
      <c r="I54" s="18"/>
      <c r="J54" s="18"/>
      <c r="K54" s="18"/>
      <c r="L54" s="18"/>
    </row>
    <row r="55" spans="1:12" ht="16.5">
      <c r="A55" s="15"/>
      <c r="B55" s="19"/>
      <c r="C55" s="18"/>
      <c r="E55" s="18"/>
      <c r="F55" s="18"/>
      <c r="G55" s="18"/>
      <c r="H55" s="18"/>
      <c r="I55" s="18"/>
      <c r="J55" s="18"/>
      <c r="K55" s="18"/>
      <c r="L55" s="18"/>
    </row>
    <row r="56" spans="1:12" ht="16.5">
      <c r="A56" s="15"/>
      <c r="B56" s="25" t="s">
        <v>88</v>
      </c>
      <c r="C56" s="18">
        <v>20000</v>
      </c>
      <c r="E56" s="18"/>
      <c r="F56" s="18"/>
      <c r="G56" s="18"/>
      <c r="H56" s="18"/>
      <c r="I56" s="18"/>
      <c r="J56" s="18"/>
      <c r="K56" s="18"/>
      <c r="L56" s="18"/>
    </row>
    <row r="57" spans="1:12" ht="16.5">
      <c r="A57" s="15"/>
      <c r="B57" s="19"/>
      <c r="C57" s="18"/>
      <c r="E57" s="18"/>
      <c r="F57" s="18"/>
      <c r="G57" s="18"/>
      <c r="H57" s="18"/>
      <c r="I57" s="18"/>
      <c r="J57" s="18"/>
      <c r="K57" s="18"/>
      <c r="L57" s="18"/>
    </row>
    <row r="58" spans="1:12" ht="16.5">
      <c r="A58" s="15"/>
      <c r="B58" s="19" t="s">
        <v>45</v>
      </c>
      <c r="C58" s="18">
        <v>90000</v>
      </c>
      <c r="E58" s="18"/>
      <c r="F58" s="18"/>
      <c r="G58" s="18"/>
      <c r="H58" s="18"/>
      <c r="I58" s="18"/>
      <c r="J58" s="18"/>
      <c r="K58" s="18"/>
      <c r="L58" s="18"/>
    </row>
    <row r="59" spans="1:12" ht="16.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</row>
    <row r="60" spans="1:12" ht="19.5">
      <c r="A60" s="75" t="s">
        <v>46</v>
      </c>
      <c r="B60" s="75"/>
      <c r="C60" s="43">
        <f>C49</f>
        <v>231000</v>
      </c>
      <c r="D60" s="18"/>
      <c r="E60" s="43">
        <f>E49</f>
        <v>0</v>
      </c>
      <c r="F60" s="18"/>
      <c r="G60" s="43">
        <f>G49</f>
        <v>0</v>
      </c>
      <c r="H60" s="18"/>
      <c r="I60" s="18"/>
      <c r="J60" s="18"/>
      <c r="K60" s="18"/>
      <c r="L60" s="18"/>
    </row>
    <row r="61" spans="1:12" ht="16.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</row>
    <row r="62" spans="1:12" ht="16.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</row>
    <row r="63" spans="1:12" ht="16.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</row>
    <row r="64" spans="1:12" ht="16.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16.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16.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</row>
    <row r="67" spans="1:12" ht="16.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</row>
    <row r="68" spans="1:12" ht="16.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</row>
    <row r="69" spans="1:12" ht="16.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</row>
    <row r="70" spans="1:12" ht="16.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</row>
  </sheetData>
  <mergeCells count="13">
    <mergeCell ref="A1:G1"/>
    <mergeCell ref="A33:B33"/>
    <mergeCell ref="A47:B47"/>
    <mergeCell ref="A32:B32"/>
    <mergeCell ref="A60:B60"/>
    <mergeCell ref="A5:B5"/>
    <mergeCell ref="A23:B23"/>
    <mergeCell ref="A26:B26"/>
    <mergeCell ref="A27:B27"/>
    <mergeCell ref="A29:B29"/>
    <mergeCell ref="A30:B30"/>
    <mergeCell ref="A12:B12"/>
    <mergeCell ref="A20:B20"/>
  </mergeCells>
  <phoneticPr fontId="4" type="noConversion"/>
  <printOptions horizontalCentered="1"/>
  <pageMargins left="0.19685039370078741" right="0.19685039370078741" top="0.39370078740157483" bottom="0.39370078740157483" header="0.11811023622047245" footer="0.11811023622047245"/>
  <pageSetup scale="9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Z26"/>
  <sheetViews>
    <sheetView workbookViewId="0">
      <selection activeCell="A8" sqref="A8"/>
    </sheetView>
  </sheetViews>
  <sheetFormatPr defaultColWidth="9.140625" defaultRowHeight="15.75"/>
  <cols>
    <col min="1" max="1" width="24.28515625" style="1" customWidth="1"/>
    <col min="2" max="2" width="11.85546875" style="1" customWidth="1"/>
    <col min="3" max="3" width="10.85546875" style="1" hidden="1" customWidth="1"/>
    <col min="4" max="4" width="10.7109375" style="1" hidden="1" customWidth="1"/>
    <col min="5" max="5" width="9.28515625" style="1" hidden="1" customWidth="1"/>
    <col min="6" max="6" width="6.85546875" style="1" hidden="1" customWidth="1"/>
    <col min="7" max="7" width="6.7109375" style="1" hidden="1" customWidth="1"/>
    <col min="8" max="8" width="6" style="1" hidden="1" customWidth="1"/>
    <col min="9" max="9" width="7.7109375" style="1" hidden="1" customWidth="1"/>
    <col min="10" max="10" width="11.28515625" style="1" hidden="1" customWidth="1"/>
    <col min="11" max="11" width="12.7109375" style="1" hidden="1" customWidth="1"/>
    <col min="12" max="12" width="12" style="1" hidden="1" customWidth="1"/>
    <col min="13" max="13" width="9.140625" style="1" hidden="1" customWidth="1"/>
    <col min="14" max="14" width="12.5703125" style="1" hidden="1" customWidth="1"/>
    <col min="15" max="15" width="15.7109375" style="1" hidden="1" customWidth="1"/>
    <col min="16" max="16" width="16.28515625" style="1" hidden="1" customWidth="1"/>
    <col min="17" max="17" width="14.28515625" style="1" hidden="1" customWidth="1"/>
    <col min="18" max="18" width="16.85546875" style="1" hidden="1" customWidth="1"/>
    <col min="19" max="19" width="9.7109375" style="1" hidden="1" customWidth="1"/>
    <col min="20" max="20" width="9.140625" style="1" hidden="1" customWidth="1"/>
    <col min="21" max="21" width="14.5703125" style="1" customWidth="1"/>
    <col min="22" max="22" width="13.28515625" style="1" customWidth="1"/>
    <col min="23" max="23" width="12.5703125" style="1" customWidth="1"/>
    <col min="24" max="24" width="9.5703125" style="1" customWidth="1"/>
    <col min="25" max="26" width="6" style="1" bestFit="1" customWidth="1"/>
    <col min="27" max="16384" width="9.140625" style="1"/>
  </cols>
  <sheetData>
    <row r="1" spans="1:26" ht="41.45" customHeight="1">
      <c r="A1" s="80" t="s">
        <v>118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6" ht="18.75">
      <c r="A2" s="2"/>
      <c r="F2" s="38"/>
      <c r="U2" s="14"/>
      <c r="X2" s="14" t="s">
        <v>23</v>
      </c>
    </row>
    <row r="3" spans="1:26">
      <c r="A3" s="63" t="s">
        <v>0</v>
      </c>
      <c r="B3" s="68" t="s">
        <v>6</v>
      </c>
      <c r="C3" s="63" t="s">
        <v>47</v>
      </c>
      <c r="D3" s="66" t="s">
        <v>12</v>
      </c>
      <c r="E3" s="66" t="s">
        <v>24</v>
      </c>
      <c r="F3" s="66" t="s">
        <v>13</v>
      </c>
      <c r="G3" s="70" t="s">
        <v>49</v>
      </c>
      <c r="H3" s="71"/>
      <c r="I3" s="72"/>
      <c r="J3" s="66" t="s">
        <v>14</v>
      </c>
      <c r="K3" s="66" t="s">
        <v>15</v>
      </c>
      <c r="L3" s="63" t="s">
        <v>16</v>
      </c>
      <c r="M3" s="66" t="s">
        <v>17</v>
      </c>
      <c r="N3" s="63" t="s">
        <v>18</v>
      </c>
      <c r="O3" s="62" t="s">
        <v>57</v>
      </c>
      <c r="P3" s="62"/>
      <c r="Q3" s="62"/>
      <c r="R3" s="63" t="s">
        <v>62</v>
      </c>
      <c r="S3" s="66" t="s">
        <v>19</v>
      </c>
      <c r="T3" s="66" t="s">
        <v>20</v>
      </c>
      <c r="U3" s="63" t="s">
        <v>21</v>
      </c>
      <c r="V3" s="77" t="s">
        <v>27</v>
      </c>
      <c r="W3" s="78"/>
      <c r="X3" s="79"/>
    </row>
    <row r="4" spans="1:26" ht="51.6" customHeight="1">
      <c r="A4" s="64"/>
      <c r="B4" s="69"/>
      <c r="C4" s="64"/>
      <c r="D4" s="67"/>
      <c r="E4" s="67"/>
      <c r="F4" s="67"/>
      <c r="G4" s="29" t="s">
        <v>50</v>
      </c>
      <c r="H4" s="29" t="s">
        <v>51</v>
      </c>
      <c r="I4" s="5" t="s">
        <v>52</v>
      </c>
      <c r="J4" s="67"/>
      <c r="K4" s="67"/>
      <c r="L4" s="64"/>
      <c r="M4" s="67"/>
      <c r="N4" s="64"/>
      <c r="O4" s="33" t="s">
        <v>58</v>
      </c>
      <c r="P4" s="33" t="s">
        <v>59</v>
      </c>
      <c r="Q4" s="33" t="s">
        <v>61</v>
      </c>
      <c r="R4" s="64"/>
      <c r="S4" s="67"/>
      <c r="T4" s="67"/>
      <c r="U4" s="64"/>
      <c r="V4" s="28" t="s">
        <v>28</v>
      </c>
      <c r="W4" s="28" t="s">
        <v>25</v>
      </c>
      <c r="X4" s="28" t="s">
        <v>26</v>
      </c>
    </row>
    <row r="5" spans="1:26" s="32" customFormat="1" ht="13.15" customHeight="1">
      <c r="A5" s="30"/>
      <c r="B5" s="30"/>
      <c r="C5" s="30"/>
      <c r="D5" s="30"/>
      <c r="E5" s="30"/>
      <c r="F5" s="30"/>
      <c r="G5" s="31"/>
      <c r="H5" s="31"/>
      <c r="I5" s="31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1"/>
      <c r="V5" s="49"/>
      <c r="W5" s="49"/>
      <c r="X5" s="49"/>
    </row>
    <row r="6" spans="1:26" ht="17.25" customHeight="1">
      <c r="A6" s="3" t="s">
        <v>1</v>
      </c>
      <c r="B6" s="28">
        <v>1</v>
      </c>
      <c r="C6" s="12">
        <v>1700</v>
      </c>
      <c r="D6" s="12">
        <v>1700</v>
      </c>
      <c r="E6" s="12">
        <v>350</v>
      </c>
      <c r="F6" s="12">
        <f>(D6+E6)*30/100</f>
        <v>615</v>
      </c>
      <c r="G6" s="12">
        <v>5</v>
      </c>
      <c r="H6" s="12">
        <v>5</v>
      </c>
      <c r="I6" s="12">
        <f>(D6+E6)*5/100</f>
        <v>102.5</v>
      </c>
      <c r="J6" s="12">
        <f>(D6+F6+I6)*30/100</f>
        <v>725.25</v>
      </c>
      <c r="K6" s="12">
        <f>(D6+F6+I6)*25/100</f>
        <v>604.375</v>
      </c>
      <c r="L6" s="11">
        <f>D6+E6+F6+I6+J6+K6</f>
        <v>4097.125</v>
      </c>
      <c r="M6" s="9">
        <f>L6</f>
        <v>4097.125</v>
      </c>
      <c r="N6" s="12">
        <f>L6*12+M6</f>
        <v>53262.625</v>
      </c>
      <c r="O6" s="12">
        <f>N6*12.5/100</f>
        <v>6657.828125</v>
      </c>
      <c r="P6" s="12">
        <f>(N6+O6)*12.5/100</f>
        <v>7490.056640625</v>
      </c>
      <c r="Q6" s="12">
        <f>(N6+O6+P6)*4.17/100</f>
        <v>2811.0182572265626</v>
      </c>
      <c r="R6" s="12">
        <f>N6+O6+P6+Q6</f>
        <v>70221.528022851562</v>
      </c>
      <c r="S6" s="12">
        <f>(R6-M6)*23/100</f>
        <v>15208.612695255859</v>
      </c>
      <c r="T6" s="12">
        <f>(R6-M6)*3.5/100</f>
        <v>2314.3541057998045</v>
      </c>
      <c r="U6" s="11">
        <v>103138.4</v>
      </c>
      <c r="V6" s="10">
        <f>U6/12/B6</f>
        <v>8594.8666666666668</v>
      </c>
      <c r="W6" s="10">
        <f>V6/22</f>
        <v>390.67575757575759</v>
      </c>
      <c r="X6" s="13">
        <f>W6/8</f>
        <v>48.834469696969698</v>
      </c>
    </row>
    <row r="7" spans="1:26">
      <c r="A7" s="3"/>
      <c r="B7" s="5"/>
      <c r="C7" s="9"/>
      <c r="D7" s="9"/>
      <c r="E7" s="9"/>
      <c r="F7" s="9"/>
      <c r="G7" s="9"/>
      <c r="H7" s="9"/>
      <c r="I7" s="10"/>
      <c r="J7" s="12"/>
      <c r="K7" s="12"/>
      <c r="L7" s="11"/>
      <c r="M7" s="9"/>
      <c r="N7" s="12"/>
      <c r="O7" s="12"/>
      <c r="P7" s="12"/>
      <c r="Q7" s="12"/>
      <c r="R7" s="12"/>
      <c r="S7" s="9"/>
      <c r="T7" s="10"/>
      <c r="U7" s="11"/>
      <c r="V7" s="10"/>
      <c r="W7" s="10"/>
      <c r="X7" s="13"/>
    </row>
    <row r="8" spans="1:26" ht="30" customHeight="1">
      <c r="A8" s="7" t="s">
        <v>119</v>
      </c>
      <c r="B8" s="28">
        <f>B10+B11+B12+B9</f>
        <v>5</v>
      </c>
      <c r="C8" s="12">
        <f>C9+C10+C11+C12</f>
        <v>4700</v>
      </c>
      <c r="D8" s="12">
        <f t="shared" ref="D8:R8" si="0">D9+D10+D11+D12</f>
        <v>5700</v>
      </c>
      <c r="E8" s="12">
        <f t="shared" si="0"/>
        <v>1450</v>
      </c>
      <c r="F8" s="12">
        <f t="shared" si="0"/>
        <v>2145</v>
      </c>
      <c r="G8" s="12">
        <f t="shared" si="0"/>
        <v>20</v>
      </c>
      <c r="H8" s="12">
        <f t="shared" si="0"/>
        <v>20</v>
      </c>
      <c r="I8" s="12">
        <f t="shared" si="0"/>
        <v>357.5</v>
      </c>
      <c r="J8" s="12">
        <f t="shared" si="0"/>
        <v>2460.75</v>
      </c>
      <c r="K8" s="12">
        <f t="shared" si="0"/>
        <v>2050.625</v>
      </c>
      <c r="L8" s="12">
        <f t="shared" si="0"/>
        <v>14163.875</v>
      </c>
      <c r="M8" s="12">
        <f t="shared" si="0"/>
        <v>14163.875</v>
      </c>
      <c r="N8" s="12">
        <f t="shared" si="0"/>
        <v>184130.375</v>
      </c>
      <c r="O8" s="12">
        <f t="shared" si="0"/>
        <v>23016.296875</v>
      </c>
      <c r="P8" s="12">
        <f t="shared" si="0"/>
        <v>25893.333984375</v>
      </c>
      <c r="Q8" s="12">
        <f t="shared" si="0"/>
        <v>9717.7682443359372</v>
      </c>
      <c r="R8" s="12">
        <f t="shared" si="0"/>
        <v>242757.77410371095</v>
      </c>
      <c r="S8" s="12">
        <f t="shared" ref="S8:S22" si="1">(R8-M8)*23/100</f>
        <v>52576.596793853518</v>
      </c>
      <c r="T8" s="12">
        <f t="shared" ref="T8:T22" si="2">(R8-M8)*3.5/100</f>
        <v>8000.7864686298835</v>
      </c>
      <c r="U8" s="12">
        <f>U9+U10+U11+U12</f>
        <v>356552.39999999997</v>
      </c>
      <c r="V8" s="10"/>
      <c r="W8" s="10"/>
      <c r="X8" s="13"/>
    </row>
    <row r="9" spans="1:26">
      <c r="A9" s="3" t="s">
        <v>7</v>
      </c>
      <c r="B9" s="5">
        <v>1</v>
      </c>
      <c r="C9" s="9">
        <v>1500</v>
      </c>
      <c r="D9" s="9">
        <v>1500</v>
      </c>
      <c r="E9" s="9">
        <v>350</v>
      </c>
      <c r="F9" s="9">
        <f t="shared" ref="F9:F17" si="3">(D9+E9)*30/100</f>
        <v>555</v>
      </c>
      <c r="G9" s="9">
        <v>5</v>
      </c>
      <c r="H9" s="9">
        <v>5</v>
      </c>
      <c r="I9" s="10">
        <f t="shared" ref="I9:I17" si="4">(D9+E9)*5/100</f>
        <v>92.5</v>
      </c>
      <c r="J9" s="9">
        <f t="shared" ref="J9:J17" si="5">(D9+F9+I9)*30/100</f>
        <v>644.25</v>
      </c>
      <c r="K9" s="9">
        <f t="shared" ref="K9:K17" si="6">(D9+F9+I9)*25/100</f>
        <v>536.875</v>
      </c>
      <c r="L9" s="9">
        <f t="shared" ref="L9:L17" si="7">D9+E9+F9+I9+J9+K9</f>
        <v>3678.625</v>
      </c>
      <c r="M9" s="9">
        <f t="shared" ref="M9:M22" si="8">L9</f>
        <v>3678.625</v>
      </c>
      <c r="N9" s="9">
        <f t="shared" ref="N9:N22" si="9">L9*12+M9</f>
        <v>47822.125</v>
      </c>
      <c r="O9" s="9">
        <f t="shared" ref="O9:O22" si="10">N9*12.5/100</f>
        <v>5977.765625</v>
      </c>
      <c r="P9" s="9">
        <f t="shared" ref="P9:P22" si="11">(N9+O9)*12.5/100</f>
        <v>6724.986328125</v>
      </c>
      <c r="Q9" s="9">
        <f t="shared" ref="Q9:Q22" si="12">(N9+O9+P9)*4.17/100</f>
        <v>2523.8873689453121</v>
      </c>
      <c r="R9" s="9">
        <f t="shared" ref="R9:R24" si="13">N9+O9+P9+Q9</f>
        <v>63048.76432207031</v>
      </c>
      <c r="S9" s="9">
        <f t="shared" si="1"/>
        <v>13655.132044076172</v>
      </c>
      <c r="T9" s="10">
        <f t="shared" si="2"/>
        <v>2077.9548762724608</v>
      </c>
      <c r="U9" s="10">
        <v>92603.3</v>
      </c>
      <c r="V9" s="10">
        <f t="shared" ref="V9:V22" si="14">U9/12/B9</f>
        <v>7716.9416666666666</v>
      </c>
      <c r="W9" s="9">
        <f t="shared" ref="W9:W22" si="15">V9/22</f>
        <v>350.77007575757574</v>
      </c>
      <c r="X9" s="9">
        <f t="shared" ref="X9:X17" si="16">W9/8</f>
        <v>43.846259469696967</v>
      </c>
    </row>
    <row r="10" spans="1:26" ht="31.5">
      <c r="A10" s="3" t="s">
        <v>8</v>
      </c>
      <c r="B10" s="5">
        <v>1</v>
      </c>
      <c r="C10" s="9">
        <v>1100</v>
      </c>
      <c r="D10" s="9">
        <v>1100</v>
      </c>
      <c r="E10" s="9">
        <v>300</v>
      </c>
      <c r="F10" s="9">
        <f t="shared" si="3"/>
        <v>420</v>
      </c>
      <c r="G10" s="9">
        <v>5</v>
      </c>
      <c r="H10" s="9">
        <v>5</v>
      </c>
      <c r="I10" s="9">
        <f t="shared" si="4"/>
        <v>70</v>
      </c>
      <c r="J10" s="9">
        <f t="shared" si="5"/>
        <v>477</v>
      </c>
      <c r="K10" s="9">
        <f t="shared" si="6"/>
        <v>397.5</v>
      </c>
      <c r="L10" s="9">
        <f t="shared" si="7"/>
        <v>2764.5</v>
      </c>
      <c r="M10" s="9">
        <f t="shared" si="8"/>
        <v>2764.5</v>
      </c>
      <c r="N10" s="9">
        <f t="shared" si="9"/>
        <v>35938.5</v>
      </c>
      <c r="O10" s="9">
        <f t="shared" si="10"/>
        <v>4492.3125</v>
      </c>
      <c r="P10" s="9">
        <f t="shared" si="11"/>
        <v>5053.8515625</v>
      </c>
      <c r="Q10" s="9">
        <f t="shared" si="12"/>
        <v>1896.71049140625</v>
      </c>
      <c r="R10" s="9">
        <f t="shared" si="13"/>
        <v>47381.374553906251</v>
      </c>
      <c r="S10" s="9">
        <f t="shared" si="1"/>
        <v>10261.881147398437</v>
      </c>
      <c r="T10" s="9">
        <f t="shared" si="2"/>
        <v>1561.5906093867188</v>
      </c>
      <c r="U10" s="9">
        <v>69591.8</v>
      </c>
      <c r="V10" s="9">
        <f t="shared" si="14"/>
        <v>5799.3166666666666</v>
      </c>
      <c r="W10" s="9">
        <f t="shared" si="15"/>
        <v>263.60530303030305</v>
      </c>
      <c r="X10" s="9">
        <f t="shared" si="16"/>
        <v>32.950662878787881</v>
      </c>
    </row>
    <row r="11" spans="1:26" ht="47.25">
      <c r="A11" s="3" t="s">
        <v>48</v>
      </c>
      <c r="B11" s="5">
        <v>2</v>
      </c>
      <c r="C11" s="9">
        <v>1000</v>
      </c>
      <c r="D11" s="9">
        <v>2000</v>
      </c>
      <c r="E11" s="9">
        <v>500</v>
      </c>
      <c r="F11" s="9">
        <f t="shared" si="3"/>
        <v>750</v>
      </c>
      <c r="G11" s="9">
        <v>5</v>
      </c>
      <c r="H11" s="9">
        <v>5</v>
      </c>
      <c r="I11" s="9">
        <f t="shared" si="4"/>
        <v>125</v>
      </c>
      <c r="J11" s="9">
        <f t="shared" si="5"/>
        <v>862.5</v>
      </c>
      <c r="K11" s="9">
        <f t="shared" si="6"/>
        <v>718.75</v>
      </c>
      <c r="L11" s="9">
        <f t="shared" si="7"/>
        <v>4956.25</v>
      </c>
      <c r="M11" s="9">
        <f t="shared" si="8"/>
        <v>4956.25</v>
      </c>
      <c r="N11" s="9">
        <f t="shared" si="9"/>
        <v>64431.25</v>
      </c>
      <c r="O11" s="9">
        <f t="shared" si="10"/>
        <v>8053.90625</v>
      </c>
      <c r="P11" s="9">
        <f t="shared" si="11"/>
        <v>9060.64453125</v>
      </c>
      <c r="Q11" s="9">
        <f t="shared" si="12"/>
        <v>3400.4598925781252</v>
      </c>
      <c r="R11" s="9">
        <f t="shared" si="13"/>
        <v>84946.260673828132</v>
      </c>
      <c r="S11" s="9">
        <f t="shared" si="1"/>
        <v>18397.70245498047</v>
      </c>
      <c r="T11" s="9">
        <f t="shared" si="2"/>
        <v>2799.6503735839842</v>
      </c>
      <c r="U11" s="9">
        <v>124765.5</v>
      </c>
      <c r="V11" s="9">
        <f t="shared" si="14"/>
        <v>5198.5625</v>
      </c>
      <c r="W11" s="9">
        <f t="shared" si="15"/>
        <v>236.29829545454547</v>
      </c>
      <c r="X11" s="9">
        <f t="shared" si="16"/>
        <v>29.537286931818183</v>
      </c>
      <c r="Y11" s="48"/>
    </row>
    <row r="12" spans="1:26" ht="47.25">
      <c r="A12" s="3" t="s">
        <v>9</v>
      </c>
      <c r="B12" s="5">
        <v>1</v>
      </c>
      <c r="C12" s="9">
        <v>1100</v>
      </c>
      <c r="D12" s="9">
        <v>1100</v>
      </c>
      <c r="E12" s="9">
        <v>300</v>
      </c>
      <c r="F12" s="9">
        <f t="shared" si="3"/>
        <v>420</v>
      </c>
      <c r="G12" s="9">
        <v>5</v>
      </c>
      <c r="H12" s="9">
        <v>5</v>
      </c>
      <c r="I12" s="9">
        <f t="shared" si="4"/>
        <v>70</v>
      </c>
      <c r="J12" s="9">
        <f t="shared" si="5"/>
        <v>477</v>
      </c>
      <c r="K12" s="9">
        <f t="shared" si="6"/>
        <v>397.5</v>
      </c>
      <c r="L12" s="9">
        <f t="shared" si="7"/>
        <v>2764.5</v>
      </c>
      <c r="M12" s="9">
        <f t="shared" si="8"/>
        <v>2764.5</v>
      </c>
      <c r="N12" s="9">
        <f t="shared" si="9"/>
        <v>35938.5</v>
      </c>
      <c r="O12" s="9">
        <f t="shared" si="10"/>
        <v>4492.3125</v>
      </c>
      <c r="P12" s="9">
        <f t="shared" si="11"/>
        <v>5053.8515625</v>
      </c>
      <c r="Q12" s="9">
        <f t="shared" si="12"/>
        <v>1896.71049140625</v>
      </c>
      <c r="R12" s="9">
        <f t="shared" si="13"/>
        <v>47381.374553906251</v>
      </c>
      <c r="S12" s="9">
        <f t="shared" si="1"/>
        <v>10261.881147398437</v>
      </c>
      <c r="T12" s="9">
        <f t="shared" si="2"/>
        <v>1561.5906093867188</v>
      </c>
      <c r="U12" s="9">
        <v>69591.8</v>
      </c>
      <c r="V12" s="9">
        <f t="shared" si="14"/>
        <v>5799.3166666666666</v>
      </c>
      <c r="W12" s="9">
        <f t="shared" si="15"/>
        <v>263.60530303030305</v>
      </c>
      <c r="X12" s="9">
        <f t="shared" si="16"/>
        <v>32.950662878787881</v>
      </c>
    </row>
    <row r="13" spans="1:26">
      <c r="A13" s="3"/>
      <c r="B13" s="5"/>
      <c r="C13" s="9"/>
      <c r="D13" s="9"/>
      <c r="E13" s="9"/>
      <c r="F13" s="9"/>
      <c r="G13" s="9"/>
      <c r="H13" s="9"/>
      <c r="I13" s="10"/>
      <c r="J13" s="12"/>
      <c r="K13" s="12"/>
      <c r="L13" s="11"/>
      <c r="M13" s="9"/>
      <c r="N13" s="12"/>
      <c r="O13" s="12"/>
      <c r="P13" s="12"/>
      <c r="Q13" s="12"/>
      <c r="R13" s="12"/>
      <c r="S13" s="9"/>
      <c r="T13" s="10"/>
      <c r="U13" s="11"/>
      <c r="V13" s="10"/>
      <c r="W13" s="10"/>
      <c r="X13" s="13"/>
      <c r="Z13" s="48"/>
    </row>
    <row r="14" spans="1:26" ht="32.25" customHeight="1">
      <c r="A14" s="7" t="s">
        <v>2</v>
      </c>
      <c r="B14" s="28">
        <f>B16+B17+B15</f>
        <v>3</v>
      </c>
      <c r="C14" s="12">
        <f t="shared" ref="C14:J14" si="17">C15+C16+C17+C18+C19</f>
        <v>3700</v>
      </c>
      <c r="D14" s="12">
        <f t="shared" si="17"/>
        <v>3700</v>
      </c>
      <c r="E14" s="12">
        <f t="shared" si="17"/>
        <v>850</v>
      </c>
      <c r="F14" s="12">
        <f t="shared" si="17"/>
        <v>1365</v>
      </c>
      <c r="G14" s="12">
        <f t="shared" si="17"/>
        <v>15</v>
      </c>
      <c r="H14" s="12">
        <f t="shared" si="17"/>
        <v>15</v>
      </c>
      <c r="I14" s="12">
        <f t="shared" si="17"/>
        <v>227.5</v>
      </c>
      <c r="J14" s="12">
        <f t="shared" si="17"/>
        <v>1587.75</v>
      </c>
      <c r="K14" s="12">
        <f t="shared" si="6"/>
        <v>1323.125</v>
      </c>
      <c r="L14" s="12">
        <f t="shared" si="7"/>
        <v>9053.375</v>
      </c>
      <c r="M14" s="12">
        <f t="shared" ref="M14:R14" si="18">M15+M16+M17+M18+M19</f>
        <v>9053.375</v>
      </c>
      <c r="N14" s="12">
        <f t="shared" si="18"/>
        <v>117693.875</v>
      </c>
      <c r="O14" s="12">
        <f t="shared" si="18"/>
        <v>14711.734375</v>
      </c>
      <c r="P14" s="12">
        <f t="shared" si="18"/>
        <v>16550.701171875</v>
      </c>
      <c r="Q14" s="12">
        <f t="shared" si="18"/>
        <v>6211.4781498046868</v>
      </c>
      <c r="R14" s="12">
        <f t="shared" si="18"/>
        <v>155167.78869667969</v>
      </c>
      <c r="S14" s="12">
        <f t="shared" si="1"/>
        <v>33606.315150236333</v>
      </c>
      <c r="T14" s="12">
        <f t="shared" si="2"/>
        <v>5114.0044793837887</v>
      </c>
      <c r="U14" s="12">
        <f>U15+U16+U17</f>
        <v>227903.90000000002</v>
      </c>
      <c r="V14" s="10"/>
      <c r="W14" s="10"/>
      <c r="X14" s="13"/>
    </row>
    <row r="15" spans="1:26">
      <c r="A15" s="3" t="s">
        <v>7</v>
      </c>
      <c r="B15" s="5">
        <v>1</v>
      </c>
      <c r="C15" s="9">
        <v>1500</v>
      </c>
      <c r="D15" s="9">
        <v>1500</v>
      </c>
      <c r="E15" s="9">
        <v>350</v>
      </c>
      <c r="F15" s="9">
        <f t="shared" si="3"/>
        <v>555</v>
      </c>
      <c r="G15" s="9">
        <v>5</v>
      </c>
      <c r="H15" s="9">
        <v>5</v>
      </c>
      <c r="I15" s="10">
        <f t="shared" si="4"/>
        <v>92.5</v>
      </c>
      <c r="J15" s="10">
        <f t="shared" si="5"/>
        <v>644.25</v>
      </c>
      <c r="K15" s="10">
        <f t="shared" si="6"/>
        <v>536.875</v>
      </c>
      <c r="L15" s="10">
        <f t="shared" si="7"/>
        <v>3678.625</v>
      </c>
      <c r="M15" s="9">
        <f t="shared" si="8"/>
        <v>3678.625</v>
      </c>
      <c r="N15" s="9">
        <f t="shared" si="9"/>
        <v>47822.125</v>
      </c>
      <c r="O15" s="9">
        <f t="shared" si="10"/>
        <v>5977.765625</v>
      </c>
      <c r="P15" s="9">
        <f t="shared" si="11"/>
        <v>6724.986328125</v>
      </c>
      <c r="Q15" s="9">
        <f t="shared" si="12"/>
        <v>2523.8873689453121</v>
      </c>
      <c r="R15" s="9">
        <f t="shared" si="13"/>
        <v>63048.76432207031</v>
      </c>
      <c r="S15" s="9">
        <f t="shared" si="1"/>
        <v>13655.132044076172</v>
      </c>
      <c r="T15" s="10">
        <f t="shared" si="2"/>
        <v>2077.9548762724608</v>
      </c>
      <c r="U15" s="10">
        <v>92603.3</v>
      </c>
      <c r="V15" s="10">
        <f t="shared" si="14"/>
        <v>7716.9416666666666</v>
      </c>
      <c r="W15" s="10">
        <f t="shared" si="15"/>
        <v>350.77007575757574</v>
      </c>
      <c r="X15" s="10">
        <f t="shared" si="16"/>
        <v>43.846259469696967</v>
      </c>
    </row>
    <row r="16" spans="1:26">
      <c r="A16" s="3" t="s">
        <v>10</v>
      </c>
      <c r="B16" s="5">
        <v>1</v>
      </c>
      <c r="C16" s="9">
        <v>1100</v>
      </c>
      <c r="D16" s="9">
        <v>1100</v>
      </c>
      <c r="E16" s="9">
        <v>250</v>
      </c>
      <c r="F16" s="9">
        <f t="shared" si="3"/>
        <v>405</v>
      </c>
      <c r="G16" s="9">
        <v>5</v>
      </c>
      <c r="H16" s="9">
        <v>5</v>
      </c>
      <c r="I16" s="10">
        <f t="shared" si="4"/>
        <v>67.5</v>
      </c>
      <c r="J16" s="10">
        <f t="shared" si="5"/>
        <v>471.75</v>
      </c>
      <c r="K16" s="10">
        <f t="shared" si="6"/>
        <v>393.125</v>
      </c>
      <c r="L16" s="10">
        <f t="shared" si="7"/>
        <v>2687.375</v>
      </c>
      <c r="M16" s="9">
        <f t="shared" si="8"/>
        <v>2687.375</v>
      </c>
      <c r="N16" s="9">
        <f t="shared" si="9"/>
        <v>34935.875</v>
      </c>
      <c r="O16" s="9">
        <f t="shared" si="10"/>
        <v>4366.984375</v>
      </c>
      <c r="P16" s="9">
        <f t="shared" si="11"/>
        <v>4912.857421875</v>
      </c>
      <c r="Q16" s="9">
        <f t="shared" si="12"/>
        <v>1843.7953904296874</v>
      </c>
      <c r="R16" s="9">
        <f t="shared" si="13"/>
        <v>46059.512187304688</v>
      </c>
      <c r="S16" s="9">
        <f t="shared" si="1"/>
        <v>9975.5915530800776</v>
      </c>
      <c r="T16" s="10">
        <f t="shared" si="2"/>
        <v>1518.0248015556642</v>
      </c>
      <c r="U16" s="10">
        <v>67650.3</v>
      </c>
      <c r="V16" s="10">
        <f t="shared" si="14"/>
        <v>5637.5250000000005</v>
      </c>
      <c r="W16" s="10">
        <f t="shared" si="15"/>
        <v>256.25113636363636</v>
      </c>
      <c r="X16" s="10">
        <f t="shared" si="16"/>
        <v>32.031392045454545</v>
      </c>
      <c r="Y16" s="48"/>
    </row>
    <row r="17" spans="1:24" ht="14.45" customHeight="1">
      <c r="A17" s="3" t="s">
        <v>11</v>
      </c>
      <c r="B17" s="5">
        <v>1</v>
      </c>
      <c r="C17" s="9">
        <v>1100</v>
      </c>
      <c r="D17" s="9">
        <v>1100</v>
      </c>
      <c r="E17" s="9">
        <v>250</v>
      </c>
      <c r="F17" s="9">
        <f t="shared" si="3"/>
        <v>405</v>
      </c>
      <c r="G17" s="9">
        <v>5</v>
      </c>
      <c r="H17" s="9">
        <v>5</v>
      </c>
      <c r="I17" s="10">
        <f t="shared" si="4"/>
        <v>67.5</v>
      </c>
      <c r="J17" s="10">
        <f t="shared" si="5"/>
        <v>471.75</v>
      </c>
      <c r="K17" s="10">
        <f t="shared" si="6"/>
        <v>393.125</v>
      </c>
      <c r="L17" s="10">
        <f t="shared" si="7"/>
        <v>2687.375</v>
      </c>
      <c r="M17" s="9">
        <f t="shared" si="8"/>
        <v>2687.375</v>
      </c>
      <c r="N17" s="9">
        <f t="shared" si="9"/>
        <v>34935.875</v>
      </c>
      <c r="O17" s="9">
        <f t="shared" si="10"/>
        <v>4366.984375</v>
      </c>
      <c r="P17" s="9">
        <f t="shared" si="11"/>
        <v>4912.857421875</v>
      </c>
      <c r="Q17" s="9">
        <f t="shared" si="12"/>
        <v>1843.7953904296874</v>
      </c>
      <c r="R17" s="9">
        <f t="shared" si="13"/>
        <v>46059.512187304688</v>
      </c>
      <c r="S17" s="9">
        <f t="shared" si="1"/>
        <v>9975.5915530800776</v>
      </c>
      <c r="T17" s="10">
        <f t="shared" si="2"/>
        <v>1518.0248015556642</v>
      </c>
      <c r="U17" s="10">
        <v>67650.3</v>
      </c>
      <c r="V17" s="10">
        <f t="shared" si="14"/>
        <v>5637.5250000000005</v>
      </c>
      <c r="W17" s="10">
        <f t="shared" si="15"/>
        <v>256.25113636363636</v>
      </c>
      <c r="X17" s="10">
        <f t="shared" si="16"/>
        <v>32.031392045454545</v>
      </c>
    </row>
    <row r="18" spans="1:24" hidden="1">
      <c r="A18" s="3"/>
      <c r="B18" s="5"/>
      <c r="C18" s="9"/>
      <c r="D18" s="9"/>
      <c r="E18" s="9"/>
      <c r="F18" s="9"/>
      <c r="G18" s="9"/>
      <c r="H18" s="9"/>
      <c r="I18" s="10"/>
      <c r="J18" s="9"/>
      <c r="K18" s="9"/>
      <c r="L18" s="12"/>
      <c r="M18" s="9"/>
      <c r="N18" s="12"/>
      <c r="O18" s="12"/>
      <c r="P18" s="12"/>
      <c r="Q18" s="12"/>
      <c r="R18" s="12"/>
      <c r="S18" s="9"/>
      <c r="T18" s="10"/>
      <c r="U18" s="11"/>
      <c r="V18" s="10"/>
      <c r="W18" s="10"/>
      <c r="X18" s="4"/>
    </row>
    <row r="19" spans="1:24" hidden="1">
      <c r="A19" s="3"/>
      <c r="B19" s="5"/>
      <c r="C19" s="9"/>
      <c r="D19" s="9"/>
      <c r="E19" s="9"/>
      <c r="F19" s="9"/>
      <c r="G19" s="9"/>
      <c r="H19" s="9"/>
      <c r="I19" s="10"/>
      <c r="J19" s="9"/>
      <c r="K19" s="9"/>
      <c r="L19" s="12"/>
      <c r="M19" s="9"/>
      <c r="N19" s="12"/>
      <c r="O19" s="12"/>
      <c r="P19" s="12"/>
      <c r="Q19" s="12"/>
      <c r="R19" s="12"/>
      <c r="S19" s="9"/>
      <c r="T19" s="10"/>
      <c r="U19" s="11"/>
      <c r="V19" s="10"/>
      <c r="W19" s="10"/>
      <c r="X19" s="4"/>
    </row>
    <row r="20" spans="1:24">
      <c r="A20" s="5"/>
      <c r="B20" s="5"/>
      <c r="C20" s="9"/>
      <c r="D20" s="9"/>
      <c r="E20" s="9"/>
      <c r="F20" s="9"/>
      <c r="G20" s="9"/>
      <c r="H20" s="9"/>
      <c r="I20" s="10"/>
      <c r="J20" s="9"/>
      <c r="K20" s="9"/>
      <c r="L20" s="12"/>
      <c r="M20" s="9"/>
      <c r="N20" s="12"/>
      <c r="O20" s="12"/>
      <c r="P20" s="12"/>
      <c r="Q20" s="12"/>
      <c r="R20" s="12"/>
      <c r="S20" s="9"/>
      <c r="T20" s="10"/>
      <c r="U20" s="11"/>
      <c r="V20" s="10"/>
      <c r="W20" s="10"/>
      <c r="X20" s="4"/>
    </row>
    <row r="21" spans="1:24">
      <c r="A21" s="7" t="s">
        <v>3</v>
      </c>
      <c r="B21" s="28">
        <f>B22+B23</f>
        <v>2</v>
      </c>
      <c r="C21" s="12">
        <f>C22+C23</f>
        <v>704</v>
      </c>
      <c r="D21" s="12">
        <f t="shared" ref="D21:N21" si="19">D22+D23</f>
        <v>1408</v>
      </c>
      <c r="E21" s="12">
        <f t="shared" si="19"/>
        <v>0</v>
      </c>
      <c r="F21" s="12">
        <f t="shared" si="19"/>
        <v>281.60000000000002</v>
      </c>
      <c r="G21" s="12">
        <f t="shared" si="19"/>
        <v>0</v>
      </c>
      <c r="H21" s="12">
        <f t="shared" si="19"/>
        <v>0</v>
      </c>
      <c r="I21" s="12">
        <f t="shared" si="19"/>
        <v>0</v>
      </c>
      <c r="J21" s="12">
        <f t="shared" si="19"/>
        <v>506.88</v>
      </c>
      <c r="K21" s="12">
        <f t="shared" si="19"/>
        <v>844.8</v>
      </c>
      <c r="L21" s="12">
        <f t="shared" si="19"/>
        <v>3041.2799999999997</v>
      </c>
      <c r="M21" s="12">
        <f t="shared" si="19"/>
        <v>3041.2799999999997</v>
      </c>
      <c r="N21" s="12">
        <f t="shared" si="19"/>
        <v>39536.639999999999</v>
      </c>
      <c r="O21" s="12">
        <f t="shared" si="10"/>
        <v>4942.08</v>
      </c>
      <c r="P21" s="12">
        <f t="shared" si="11"/>
        <v>5559.84</v>
      </c>
      <c r="Q21" s="12">
        <f t="shared" si="12"/>
        <v>2086.6079519999998</v>
      </c>
      <c r="R21" s="12">
        <f t="shared" si="13"/>
        <v>52125.167951999996</v>
      </c>
      <c r="S21" s="12">
        <f t="shared" si="1"/>
        <v>11289.294228959998</v>
      </c>
      <c r="T21" s="12">
        <f t="shared" si="2"/>
        <v>1717.9360783199998</v>
      </c>
      <c r="U21" s="11">
        <f>U22</f>
        <v>76559.199999999997</v>
      </c>
      <c r="V21" s="10"/>
      <c r="W21" s="10"/>
      <c r="X21" s="4"/>
    </row>
    <row r="22" spans="1:24">
      <c r="A22" s="3" t="s">
        <v>4</v>
      </c>
      <c r="B22" s="5">
        <v>2</v>
      </c>
      <c r="C22" s="9">
        <f>640*110/100</f>
        <v>704</v>
      </c>
      <c r="D22" s="9">
        <v>1408</v>
      </c>
      <c r="E22" s="9"/>
      <c r="F22" s="9">
        <f>(D22+E22)*20/100</f>
        <v>281.60000000000002</v>
      </c>
      <c r="G22" s="9"/>
      <c r="H22" s="9"/>
      <c r="I22" s="10"/>
      <c r="J22" s="9">
        <f t="shared" ref="J22" si="20">(D22+F22)*30/100</f>
        <v>506.88</v>
      </c>
      <c r="K22" s="9">
        <f>(D22+F22)*50/100</f>
        <v>844.8</v>
      </c>
      <c r="L22" s="9">
        <f t="shared" ref="L22" si="21">D22+F22+J22+K22</f>
        <v>3041.2799999999997</v>
      </c>
      <c r="M22" s="9">
        <f t="shared" si="8"/>
        <v>3041.2799999999997</v>
      </c>
      <c r="N22" s="9">
        <f t="shared" si="9"/>
        <v>39536.639999999999</v>
      </c>
      <c r="O22" s="9">
        <f t="shared" si="10"/>
        <v>4942.08</v>
      </c>
      <c r="P22" s="9">
        <f t="shared" si="11"/>
        <v>5559.84</v>
      </c>
      <c r="Q22" s="9">
        <f t="shared" si="12"/>
        <v>2086.6079519999998</v>
      </c>
      <c r="R22" s="9">
        <f t="shared" si="13"/>
        <v>52125.167951999996</v>
      </c>
      <c r="S22" s="9">
        <f t="shared" si="1"/>
        <v>11289.294228959998</v>
      </c>
      <c r="T22" s="9">
        <f t="shared" si="2"/>
        <v>1717.9360783199998</v>
      </c>
      <c r="U22" s="9">
        <v>76559.199999999997</v>
      </c>
      <c r="V22" s="10">
        <f t="shared" si="14"/>
        <v>3189.9666666666667</v>
      </c>
      <c r="W22" s="10">
        <f t="shared" si="15"/>
        <v>144.99848484848485</v>
      </c>
      <c r="X22" s="4"/>
    </row>
    <row r="23" spans="1:24">
      <c r="A23" s="3"/>
      <c r="B23" s="5"/>
      <c r="C23" s="9"/>
      <c r="D23" s="9"/>
      <c r="E23" s="9"/>
      <c r="F23" s="9"/>
      <c r="G23" s="9"/>
      <c r="H23" s="9"/>
      <c r="I23" s="9"/>
      <c r="J23" s="9"/>
      <c r="K23" s="9"/>
      <c r="L23" s="12"/>
      <c r="M23" s="9"/>
      <c r="N23" s="12"/>
      <c r="O23" s="12"/>
      <c r="P23" s="12"/>
      <c r="Q23" s="12"/>
      <c r="R23" s="12"/>
      <c r="S23" s="9"/>
      <c r="T23" s="10"/>
      <c r="U23" s="11"/>
      <c r="V23" s="4"/>
      <c r="W23" s="4"/>
      <c r="X23" s="4"/>
    </row>
    <row r="24" spans="1:24" ht="18.75">
      <c r="A24" s="4" t="s">
        <v>5</v>
      </c>
      <c r="B24" s="27">
        <f t="shared" ref="B24:Q24" si="22">B6++B8+B14+B21</f>
        <v>11</v>
      </c>
      <c r="C24" s="27">
        <f t="shared" si="22"/>
        <v>10804</v>
      </c>
      <c r="D24" s="27">
        <f t="shared" si="22"/>
        <v>12508</v>
      </c>
      <c r="E24" s="27">
        <f t="shared" si="22"/>
        <v>2650</v>
      </c>
      <c r="F24" s="27">
        <f t="shared" si="22"/>
        <v>4406.6000000000004</v>
      </c>
      <c r="G24" s="27">
        <f t="shared" si="22"/>
        <v>40</v>
      </c>
      <c r="H24" s="27">
        <f t="shared" si="22"/>
        <v>40</v>
      </c>
      <c r="I24" s="27">
        <f t="shared" si="22"/>
        <v>687.5</v>
      </c>
      <c r="J24" s="34">
        <f t="shared" si="22"/>
        <v>5280.63</v>
      </c>
      <c r="K24" s="34">
        <f t="shared" si="22"/>
        <v>4822.9250000000002</v>
      </c>
      <c r="L24" s="34">
        <f t="shared" si="22"/>
        <v>30355.654999999999</v>
      </c>
      <c r="M24" s="34">
        <f t="shared" si="22"/>
        <v>30355.654999999999</v>
      </c>
      <c r="N24" s="37">
        <f t="shared" si="22"/>
        <v>394623.51500000001</v>
      </c>
      <c r="O24" s="34">
        <f t="shared" si="22"/>
        <v>49327.939375000002</v>
      </c>
      <c r="P24" s="34">
        <f t="shared" si="22"/>
        <v>55493.931796874997</v>
      </c>
      <c r="Q24" s="34">
        <f t="shared" si="22"/>
        <v>20826.872603367185</v>
      </c>
      <c r="R24" s="35">
        <f t="shared" si="13"/>
        <v>520272.25877524226</v>
      </c>
      <c r="S24" s="36">
        <f>S6++S8+S14+S21</f>
        <v>112680.81886830571</v>
      </c>
      <c r="T24" s="36">
        <f>T6++T8+T14+T21</f>
        <v>17147.081132133477</v>
      </c>
      <c r="U24" s="50">
        <f>U6++U8+U14+U21</f>
        <v>764153.89999999991</v>
      </c>
      <c r="V24" s="4"/>
      <c r="W24" s="4"/>
      <c r="X24" s="4"/>
    </row>
    <row r="25" spans="1:24">
      <c r="U25" s="2"/>
    </row>
    <row r="26" spans="1:24">
      <c r="A26" s="1" t="s">
        <v>109</v>
      </c>
    </row>
  </sheetData>
  <mergeCells count="19">
    <mergeCell ref="K3:K4"/>
    <mergeCell ref="T3:T4"/>
    <mergeCell ref="U3:U4"/>
    <mergeCell ref="V3:X3"/>
    <mergeCell ref="A1:X1"/>
    <mergeCell ref="L3:L4"/>
    <mergeCell ref="M3:M4"/>
    <mergeCell ref="N3:N4"/>
    <mergeCell ref="O3:Q3"/>
    <mergeCell ref="R3:R4"/>
    <mergeCell ref="S3:S4"/>
    <mergeCell ref="A3:A4"/>
    <mergeCell ref="B3:B4"/>
    <mergeCell ref="C3:C4"/>
    <mergeCell ref="D3:D4"/>
    <mergeCell ref="E3:E4"/>
    <mergeCell ref="F3:F4"/>
    <mergeCell ref="G3:I3"/>
    <mergeCell ref="J3:J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>
      <selection activeCell="H36" sqref="H36"/>
    </sheetView>
  </sheetViews>
  <sheetFormatPr defaultColWidth="8.85546875" defaultRowHeight="15.75"/>
  <cols>
    <col min="1" max="1" width="47.140625" style="1" customWidth="1"/>
    <col min="2" max="2" width="15.85546875" style="1" customWidth="1"/>
    <col min="3" max="3" width="14.28515625" style="1" customWidth="1"/>
    <col min="4" max="4" width="18" style="1" customWidth="1"/>
    <col min="5" max="16384" width="8.85546875" style="1"/>
  </cols>
  <sheetData>
    <row r="1" spans="1:4" ht="18.75">
      <c r="A1" s="81" t="s">
        <v>93</v>
      </c>
      <c r="B1" s="81"/>
      <c r="C1" s="81"/>
      <c r="D1" s="81"/>
    </row>
    <row r="3" spans="1:4">
      <c r="A3" s="4"/>
      <c r="B3" s="27" t="s">
        <v>89</v>
      </c>
      <c r="C3" s="27" t="s">
        <v>92</v>
      </c>
      <c r="D3" s="27" t="s">
        <v>91</v>
      </c>
    </row>
    <row r="4" spans="1:4" ht="16.149999999999999" customHeight="1">
      <c r="A4" s="51">
        <v>1</v>
      </c>
      <c r="B4" s="51">
        <v>2</v>
      </c>
      <c r="C4" s="51">
        <v>3</v>
      </c>
      <c r="D4" s="51">
        <v>4</v>
      </c>
    </row>
    <row r="5" spans="1:4" ht="31.5">
      <c r="A5" s="53" t="s">
        <v>94</v>
      </c>
      <c r="B5" s="28">
        <f>B6+B7+B8+B9+B10+B11+B12</f>
        <v>53</v>
      </c>
      <c r="C5" s="54">
        <f t="shared" ref="C5:D5" si="0">C6+C7+C8+C9+C10+C11+C12</f>
        <v>72</v>
      </c>
      <c r="D5" s="54">
        <f t="shared" si="0"/>
        <v>67</v>
      </c>
    </row>
    <row r="6" spans="1:4">
      <c r="A6" s="52" t="s">
        <v>100</v>
      </c>
      <c r="B6" s="52">
        <v>7</v>
      </c>
      <c r="C6" s="52">
        <v>14</v>
      </c>
      <c r="D6" s="52"/>
    </row>
    <row r="7" spans="1:4">
      <c r="A7" s="52" t="s">
        <v>101</v>
      </c>
      <c r="B7" s="52">
        <v>5</v>
      </c>
      <c r="C7" s="52">
        <v>12</v>
      </c>
      <c r="D7" s="52"/>
    </row>
    <row r="8" spans="1:4">
      <c r="A8" s="52" t="s">
        <v>102</v>
      </c>
      <c r="B8" s="52">
        <v>21</v>
      </c>
      <c r="C8" s="52"/>
      <c r="D8" s="52"/>
    </row>
    <row r="9" spans="1:4">
      <c r="A9" s="52" t="s">
        <v>106</v>
      </c>
      <c r="B9" s="52">
        <v>20</v>
      </c>
      <c r="C9" s="52">
        <v>21</v>
      </c>
      <c r="D9" s="52"/>
    </row>
    <row r="10" spans="1:4">
      <c r="A10" s="52" t="s">
        <v>103</v>
      </c>
      <c r="B10" s="52"/>
      <c r="C10" s="52">
        <v>25</v>
      </c>
      <c r="D10" s="52"/>
    </row>
    <row r="11" spans="1:4">
      <c r="A11" s="52" t="s">
        <v>104</v>
      </c>
      <c r="B11" s="52"/>
      <c r="C11" s="52"/>
      <c r="D11" s="52">
        <v>41</v>
      </c>
    </row>
    <row r="12" spans="1:4">
      <c r="A12" s="52" t="s">
        <v>105</v>
      </c>
      <c r="B12" s="52"/>
      <c r="C12" s="52"/>
      <c r="D12" s="52">
        <v>26</v>
      </c>
    </row>
    <row r="13" spans="1:4" ht="6.6" customHeight="1">
      <c r="A13" s="3"/>
      <c r="B13" s="5"/>
      <c r="C13" s="5"/>
      <c r="D13" s="5"/>
    </row>
    <row r="14" spans="1:4" ht="31.5">
      <c r="A14" s="53" t="s">
        <v>95</v>
      </c>
      <c r="B14" s="28">
        <f>B15+B16+B17+B18+B19+B20+B21</f>
        <v>13</v>
      </c>
      <c r="C14" s="54">
        <f t="shared" ref="C14:D14" si="1">C15+C16+C17+C18+C19+C20+C21</f>
        <v>13</v>
      </c>
      <c r="D14" s="54">
        <f t="shared" si="1"/>
        <v>7</v>
      </c>
    </row>
    <row r="15" spans="1:4">
      <c r="A15" s="52" t="s">
        <v>100</v>
      </c>
      <c r="B15" s="52">
        <v>3</v>
      </c>
      <c r="C15" s="52">
        <v>3</v>
      </c>
      <c r="D15" s="52"/>
    </row>
    <row r="16" spans="1:4">
      <c r="A16" s="52" t="s">
        <v>101</v>
      </c>
      <c r="B16" s="52">
        <v>3</v>
      </c>
      <c r="C16" s="52">
        <v>3</v>
      </c>
      <c r="D16" s="52"/>
    </row>
    <row r="17" spans="1:4">
      <c r="A17" s="52" t="s">
        <v>102</v>
      </c>
      <c r="B17" s="52">
        <v>3</v>
      </c>
      <c r="C17" s="52"/>
      <c r="D17" s="52"/>
    </row>
    <row r="18" spans="1:4">
      <c r="A18" s="52" t="s">
        <v>106</v>
      </c>
      <c r="B18" s="52">
        <v>4</v>
      </c>
      <c r="C18" s="52">
        <v>4</v>
      </c>
      <c r="D18" s="52"/>
    </row>
    <row r="19" spans="1:4">
      <c r="A19" s="52" t="s">
        <v>103</v>
      </c>
      <c r="B19" s="52"/>
      <c r="C19" s="52">
        <v>3</v>
      </c>
      <c r="D19" s="52"/>
    </row>
    <row r="20" spans="1:4">
      <c r="A20" s="52" t="s">
        <v>104</v>
      </c>
      <c r="B20" s="52"/>
      <c r="C20" s="52"/>
      <c r="D20" s="52">
        <v>4</v>
      </c>
    </row>
    <row r="21" spans="1:4">
      <c r="A21" s="52" t="s">
        <v>105</v>
      </c>
      <c r="B21" s="52"/>
      <c r="C21" s="52"/>
      <c r="D21" s="52">
        <v>3</v>
      </c>
    </row>
    <row r="22" spans="1:4" ht="5.45" customHeight="1">
      <c r="A22" s="5"/>
      <c r="B22" s="5"/>
      <c r="C22" s="5"/>
      <c r="D22" s="5"/>
    </row>
    <row r="23" spans="1:4" ht="31.5">
      <c r="A23" s="53" t="s">
        <v>110</v>
      </c>
      <c r="B23" s="28">
        <f>B24+B25+B26+B27+B28+B29+B30</f>
        <v>179</v>
      </c>
      <c r="C23" s="54">
        <f t="shared" ref="C23:D23" si="2">C24+C25+C26+C27+C28+C29+C30</f>
        <v>237</v>
      </c>
      <c r="D23" s="54">
        <f t="shared" si="2"/>
        <v>242</v>
      </c>
    </row>
    <row r="24" spans="1:4">
      <c r="A24" s="52" t="s">
        <v>100</v>
      </c>
      <c r="B24" s="52">
        <f>B6*B15</f>
        <v>21</v>
      </c>
      <c r="C24" s="52">
        <f t="shared" ref="C24" si="3">C6*C15</f>
        <v>42</v>
      </c>
      <c r="D24" s="52"/>
    </row>
    <row r="25" spans="1:4">
      <c r="A25" s="52" t="s">
        <v>101</v>
      </c>
      <c r="B25" s="52">
        <f>B7*B16</f>
        <v>15</v>
      </c>
      <c r="C25" s="52">
        <f t="shared" ref="C25" si="4">C7*C16</f>
        <v>36</v>
      </c>
      <c r="D25" s="52"/>
    </row>
    <row r="26" spans="1:4">
      <c r="A26" s="52" t="s">
        <v>102</v>
      </c>
      <c r="B26" s="52">
        <f>B8*B17</f>
        <v>63</v>
      </c>
      <c r="C26" s="52"/>
      <c r="D26" s="52"/>
    </row>
    <row r="27" spans="1:4">
      <c r="A27" s="52" t="s">
        <v>106</v>
      </c>
      <c r="B27" s="52">
        <f>B9*B18</f>
        <v>80</v>
      </c>
      <c r="C27" s="52">
        <f t="shared" ref="C27" si="5">C9*C18</f>
        <v>84</v>
      </c>
      <c r="D27" s="52"/>
    </row>
    <row r="28" spans="1:4">
      <c r="A28" s="52" t="s">
        <v>103</v>
      </c>
      <c r="B28" s="52"/>
      <c r="C28" s="52">
        <f t="shared" ref="C28" si="6">C19*C10</f>
        <v>75</v>
      </c>
      <c r="D28" s="52"/>
    </row>
    <row r="29" spans="1:4">
      <c r="A29" s="52" t="s">
        <v>104</v>
      </c>
      <c r="B29" s="52"/>
      <c r="C29" s="52"/>
      <c r="D29" s="52">
        <f t="shared" ref="D29" si="7">D11*D20</f>
        <v>164</v>
      </c>
    </row>
    <row r="30" spans="1:4">
      <c r="A30" s="52" t="s">
        <v>105</v>
      </c>
      <c r="B30" s="52"/>
      <c r="C30" s="52"/>
      <c r="D30" s="52">
        <f t="shared" ref="D30" si="8">D12*D21</f>
        <v>78</v>
      </c>
    </row>
    <row r="31" spans="1:4" ht="5.45" customHeight="1">
      <c r="A31" s="4"/>
      <c r="B31" s="4"/>
      <c r="C31" s="4"/>
      <c r="D31" s="4"/>
    </row>
    <row r="32" spans="1:4">
      <c r="A32" s="55" t="s">
        <v>96</v>
      </c>
      <c r="B32" s="56">
        <f>B33+B34+B35+B36+B37+B38+B39</f>
        <v>10</v>
      </c>
      <c r="C32" s="56">
        <f t="shared" ref="C32:D32" si="9">C33+C34+C35+C36+C37+C38+C39</f>
        <v>10</v>
      </c>
      <c r="D32" s="56">
        <f t="shared" si="9"/>
        <v>5</v>
      </c>
    </row>
    <row r="33" spans="1:4" ht="19.899999999999999" customHeight="1">
      <c r="A33" s="52" t="s">
        <v>100</v>
      </c>
      <c r="B33" s="52">
        <v>3</v>
      </c>
      <c r="C33" s="52">
        <v>3</v>
      </c>
      <c r="D33" s="52"/>
    </row>
    <row r="34" spans="1:4">
      <c r="A34" s="52" t="s">
        <v>101</v>
      </c>
      <c r="B34" s="52">
        <v>3</v>
      </c>
      <c r="C34" s="52">
        <v>3</v>
      </c>
      <c r="D34" s="52"/>
    </row>
    <row r="35" spans="1:4">
      <c r="A35" s="52" t="s">
        <v>102</v>
      </c>
      <c r="B35" s="52">
        <v>2</v>
      </c>
      <c r="C35" s="52"/>
      <c r="D35" s="52"/>
    </row>
    <row r="36" spans="1:4">
      <c r="A36" s="52" t="s">
        <v>106</v>
      </c>
      <c r="B36" s="52">
        <v>2</v>
      </c>
      <c r="C36" s="52">
        <v>2</v>
      </c>
      <c r="D36" s="52"/>
    </row>
    <row r="37" spans="1:4">
      <c r="A37" s="52" t="s">
        <v>103</v>
      </c>
      <c r="B37" s="52"/>
      <c r="C37" s="52">
        <v>2</v>
      </c>
      <c r="D37" s="52"/>
    </row>
    <row r="38" spans="1:4">
      <c r="A38" s="52" t="s">
        <v>104</v>
      </c>
      <c r="B38" s="52"/>
      <c r="C38" s="52"/>
      <c r="D38" s="52">
        <v>2</v>
      </c>
    </row>
    <row r="39" spans="1:4">
      <c r="A39" s="52" t="s">
        <v>105</v>
      </c>
      <c r="B39" s="52"/>
      <c r="C39" s="52"/>
      <c r="D39" s="52">
        <v>3</v>
      </c>
    </row>
    <row r="40" spans="1:4" ht="5.45" customHeight="1">
      <c r="A40" s="57"/>
      <c r="B40" s="57"/>
      <c r="C40" s="57"/>
      <c r="D40" s="57"/>
    </row>
    <row r="41" spans="1:4">
      <c r="A41" s="58" t="s">
        <v>97</v>
      </c>
      <c r="B41" s="56">
        <v>387</v>
      </c>
      <c r="C41" s="56">
        <v>387</v>
      </c>
      <c r="D41" s="56">
        <v>387</v>
      </c>
    </row>
    <row r="42" spans="1:4" ht="7.15" customHeight="1">
      <c r="A42" s="57"/>
      <c r="B42" s="57"/>
      <c r="C42" s="57"/>
      <c r="D42" s="57"/>
    </row>
    <row r="43" spans="1:4" ht="18.75">
      <c r="A43" s="59" t="s">
        <v>107</v>
      </c>
      <c r="B43" s="60">
        <f>B44+B45+B46+B47+B48+B49+B50</f>
        <v>152478</v>
      </c>
      <c r="C43" s="60">
        <f t="shared" ref="C43:D43" si="10">C44+C45+C46+C47+C48+C49+C50</f>
        <v>213624</v>
      </c>
      <c r="D43" s="60">
        <f t="shared" si="10"/>
        <v>217494</v>
      </c>
    </row>
    <row r="44" spans="1:4" ht="20.45" customHeight="1">
      <c r="A44" s="52" t="s">
        <v>100</v>
      </c>
      <c r="B44" s="57">
        <f>B24*B33*B41</f>
        <v>24381</v>
      </c>
      <c r="C44" s="57">
        <f t="shared" ref="C44:D44" si="11">C24*C33*C41</f>
        <v>48762</v>
      </c>
      <c r="D44" s="57">
        <f t="shared" si="11"/>
        <v>0</v>
      </c>
    </row>
    <row r="45" spans="1:4" ht="18.600000000000001" customHeight="1">
      <c r="A45" s="52" t="s">
        <v>101</v>
      </c>
      <c r="B45" s="57">
        <f>B25*B34*B41</f>
        <v>17415</v>
      </c>
      <c r="C45" s="57">
        <f t="shared" ref="C45:D45" si="12">C25*C34*C41</f>
        <v>41796</v>
      </c>
      <c r="D45" s="57">
        <f t="shared" si="12"/>
        <v>0</v>
      </c>
    </row>
    <row r="46" spans="1:4">
      <c r="A46" s="52" t="s">
        <v>102</v>
      </c>
      <c r="B46" s="4">
        <f>B26*B35*B41</f>
        <v>48762</v>
      </c>
      <c r="C46" s="4">
        <f t="shared" ref="C46:D46" si="13">C26*C35*C41</f>
        <v>0</v>
      </c>
      <c r="D46" s="4">
        <f t="shared" si="13"/>
        <v>0</v>
      </c>
    </row>
    <row r="47" spans="1:4">
      <c r="A47" s="52" t="s">
        <v>106</v>
      </c>
      <c r="B47" s="4">
        <f>B27*B36*B41</f>
        <v>61920</v>
      </c>
      <c r="C47" s="4">
        <f t="shared" ref="C47:D47" si="14">C27*C36*C41</f>
        <v>65016</v>
      </c>
      <c r="D47" s="4">
        <f t="shared" si="14"/>
        <v>0</v>
      </c>
    </row>
    <row r="48" spans="1:4">
      <c r="A48" s="52" t="s">
        <v>103</v>
      </c>
      <c r="B48" s="4">
        <f>B28*B37*B41</f>
        <v>0</v>
      </c>
      <c r="C48" s="4">
        <f t="shared" ref="C48:D48" si="15">C28*C37*C41</f>
        <v>58050</v>
      </c>
      <c r="D48" s="4">
        <f t="shared" si="15"/>
        <v>0</v>
      </c>
    </row>
    <row r="49" spans="1:4">
      <c r="A49" s="52" t="s">
        <v>104</v>
      </c>
      <c r="B49" s="4">
        <f>B29*B38*B41</f>
        <v>0</v>
      </c>
      <c r="C49" s="4">
        <f t="shared" ref="C49:D49" si="16">C29*C38*C41</f>
        <v>0</v>
      </c>
      <c r="D49" s="4">
        <f t="shared" si="16"/>
        <v>126936</v>
      </c>
    </row>
    <row r="50" spans="1:4">
      <c r="A50" s="52" t="s">
        <v>105</v>
      </c>
      <c r="B50" s="4">
        <f>B30*B39*B41</f>
        <v>0</v>
      </c>
      <c r="C50" s="4">
        <f t="shared" ref="C50:D50" si="17">C30*C39*C41</f>
        <v>0</v>
      </c>
      <c r="D50" s="4">
        <f t="shared" si="17"/>
        <v>90558</v>
      </c>
    </row>
    <row r="52" spans="1:4">
      <c r="A52" s="1" t="s">
        <v>114</v>
      </c>
    </row>
  </sheetData>
  <mergeCells count="1">
    <mergeCell ref="A1:D1"/>
  </mergeCells>
  <printOptions horizontalCentered="1"/>
  <pageMargins left="0.11811023622047245" right="0.11811023622047245" top="0.35433070866141736" bottom="0.35433070866141736" header="0.31496062992125984" footer="0.11811023622047245"/>
  <pageSetup paperSize="9" scale="9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mba xmlns="deb42e83-2260-4c15-9444-eeddc6459f2b">Română</Limba>
    <Tipul_x0020_documentului_x0020_de_x0020_Initiere xmlns="deb42e83-2260-4c15-9444-eeddc6459f2b">Conceptia</Tipul_x0020_documentului_x0020_de_x0020_Initiere>
    <Lectura xmlns="deb42e83-2260-4c15-9444-eeddc6459f2b" xsi:nil="true"/>
  </documentManagement>
</p:properties>
</file>

<file path=customXml/itemProps1.xml><?xml version="1.0" encoding="utf-8"?>
<ds:datastoreItem xmlns:ds="http://schemas.openxmlformats.org/officeDocument/2006/customXml" ds:itemID="{D8DFB82F-9514-4754-9744-1A98E93024C3}"/>
</file>

<file path=customXml/itemProps2.xml><?xml version="1.0" encoding="utf-8"?>
<ds:datastoreItem xmlns:ds="http://schemas.openxmlformats.org/officeDocument/2006/customXml" ds:itemID="{B5CB10FA-B1BC-4B4E-B9CB-985E869B2D67}"/>
</file>

<file path=customXml/itemProps3.xml><?xml version="1.0" encoding="utf-8"?>
<ds:datastoreItem xmlns:ds="http://schemas.openxmlformats.org/officeDocument/2006/customXml" ds:itemID="{D7CA757D-86E5-4477-8702-13D565B0A6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functionari publici</vt:lpstr>
      <vt:lpstr>deviz de chelt</vt:lpstr>
      <vt:lpstr>calcul 1 zi</vt:lpstr>
      <vt:lpstr>costul experti</vt:lpstr>
      <vt:lpstr>'deviz de chelt'!Заголовки_для_печати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Calcule acreditare</dc:title>
  <dc:creator>NBRAGARENCO</dc:creator>
  <cp:lastModifiedBy>user</cp:lastModifiedBy>
  <cp:lastPrinted>2012-01-25T13:30:40Z</cp:lastPrinted>
  <dcterms:created xsi:type="dcterms:W3CDTF">2010-09-15T05:20:12Z</dcterms:created>
  <dcterms:modified xsi:type="dcterms:W3CDTF">2012-01-25T13:31:00Z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5" name="Tipul documentului">
    <vt:lpwstr>Raport Examinare</vt:lpwstr>
  </property>
</Properties>
</file>